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-195" windowWidth="15285" windowHeight="8040" tabRatio="683" activeTab="1"/>
  </bookViews>
  <sheets>
    <sheet name="ปร4" sheetId="4" r:id="rId1"/>
    <sheet name="ปร5" sheetId="5" r:id="rId2"/>
    <sheet name="กรรมการ" sheetId="6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17" i="5"/>
  <c r="F68" i="4"/>
  <c r="H68"/>
  <c r="I68" s="1"/>
  <c r="H43"/>
  <c r="H13"/>
  <c r="K14" i="6"/>
  <c r="L13"/>
  <c r="L11"/>
  <c r="U7"/>
  <c r="S7"/>
  <c r="A7"/>
  <c r="C6"/>
  <c r="C5"/>
  <c r="C4"/>
  <c r="A2"/>
  <c r="B18" l="1"/>
  <c r="A7" i="5" l="1"/>
  <c r="C4"/>
  <c r="K14"/>
  <c r="L13"/>
  <c r="L11"/>
  <c r="U7"/>
  <c r="S7"/>
  <c r="C6"/>
  <c r="C5"/>
  <c r="A2"/>
  <c r="H180" i="4" l="1"/>
  <c r="H181"/>
  <c r="H182"/>
  <c r="H183"/>
  <c r="H184"/>
  <c r="H185"/>
  <c r="H186"/>
  <c r="H187"/>
  <c r="H188"/>
  <c r="H189"/>
  <c r="H190"/>
  <c r="H191"/>
  <c r="H192"/>
  <c r="H193"/>
  <c r="F180"/>
  <c r="I180" s="1"/>
  <c r="F181"/>
  <c r="F182"/>
  <c r="I182" s="1"/>
  <c r="F183"/>
  <c r="I183" s="1"/>
  <c r="F184"/>
  <c r="I184" s="1"/>
  <c r="F185"/>
  <c r="I185" s="1"/>
  <c r="F186"/>
  <c r="I186" s="1"/>
  <c r="F187"/>
  <c r="I187" s="1"/>
  <c r="F188"/>
  <c r="I188" s="1"/>
  <c r="F189"/>
  <c r="F190"/>
  <c r="I190" s="1"/>
  <c r="F191"/>
  <c r="I191" s="1"/>
  <c r="F192"/>
  <c r="I192" s="1"/>
  <c r="F193"/>
  <c r="I193" s="1"/>
  <c r="H179"/>
  <c r="F179"/>
  <c r="H152"/>
  <c r="H153"/>
  <c r="H154"/>
  <c r="H155"/>
  <c r="H157"/>
  <c r="H158"/>
  <c r="H159"/>
  <c r="H160"/>
  <c r="H161"/>
  <c r="H162"/>
  <c r="H163"/>
  <c r="H164"/>
  <c r="H165"/>
  <c r="F152"/>
  <c r="F153"/>
  <c r="I153" s="1"/>
  <c r="F154"/>
  <c r="F155"/>
  <c r="I155" s="1"/>
  <c r="F157"/>
  <c r="F158"/>
  <c r="F159"/>
  <c r="F160"/>
  <c r="F161"/>
  <c r="F162"/>
  <c r="F163"/>
  <c r="F164"/>
  <c r="F165"/>
  <c r="H151"/>
  <c r="F151"/>
  <c r="H125"/>
  <c r="H126"/>
  <c r="H127"/>
  <c r="H128"/>
  <c r="H129"/>
  <c r="H130"/>
  <c r="H131"/>
  <c r="H132"/>
  <c r="H133"/>
  <c r="H134"/>
  <c r="H136"/>
  <c r="H137"/>
  <c r="F125"/>
  <c r="F126"/>
  <c r="F127"/>
  <c r="I127" s="1"/>
  <c r="F128"/>
  <c r="F129"/>
  <c r="F130"/>
  <c r="F131"/>
  <c r="I131" s="1"/>
  <c r="F132"/>
  <c r="I132" s="1"/>
  <c r="F133"/>
  <c r="I133" s="1"/>
  <c r="F134"/>
  <c r="I134" s="1"/>
  <c r="F136"/>
  <c r="I136" s="1"/>
  <c r="F137"/>
  <c r="I137" s="1"/>
  <c r="H124"/>
  <c r="F124"/>
  <c r="H97"/>
  <c r="H98"/>
  <c r="H99"/>
  <c r="H100"/>
  <c r="H102"/>
  <c r="H103"/>
  <c r="H104"/>
  <c r="H105"/>
  <c r="H106"/>
  <c r="H107"/>
  <c r="H108"/>
  <c r="F97"/>
  <c r="F98"/>
  <c r="I98" s="1"/>
  <c r="F99"/>
  <c r="F100"/>
  <c r="I100" s="1"/>
  <c r="F102"/>
  <c r="F103"/>
  <c r="I103" s="1"/>
  <c r="F104"/>
  <c r="F105"/>
  <c r="I105" s="1"/>
  <c r="F106"/>
  <c r="F107"/>
  <c r="I107" s="1"/>
  <c r="F108"/>
  <c r="F109"/>
  <c r="H96"/>
  <c r="F96"/>
  <c r="I72"/>
  <c r="H67"/>
  <c r="H69"/>
  <c r="H70"/>
  <c r="H71"/>
  <c r="H73"/>
  <c r="H74"/>
  <c r="H75"/>
  <c r="H76"/>
  <c r="H77"/>
  <c r="H78"/>
  <c r="H81"/>
  <c r="F67"/>
  <c r="F69"/>
  <c r="F70"/>
  <c r="F71"/>
  <c r="I71" s="1"/>
  <c r="F73"/>
  <c r="F74"/>
  <c r="I74" s="1"/>
  <c r="F75"/>
  <c r="F76"/>
  <c r="I76" s="1"/>
  <c r="F77"/>
  <c r="F78"/>
  <c r="I78" s="1"/>
  <c r="F80"/>
  <c r="I80" s="1"/>
  <c r="F81"/>
  <c r="I81" s="1"/>
  <c r="H66"/>
  <c r="F66"/>
  <c r="H39"/>
  <c r="H40"/>
  <c r="H41"/>
  <c r="H42"/>
  <c r="H44"/>
  <c r="H45"/>
  <c r="H46"/>
  <c r="H47"/>
  <c r="H48"/>
  <c r="H49"/>
  <c r="H50"/>
  <c r="H51"/>
  <c r="H52"/>
  <c r="H38"/>
  <c r="F39"/>
  <c r="F40"/>
  <c r="F41"/>
  <c r="F42"/>
  <c r="F43"/>
  <c r="F44"/>
  <c r="I44" s="1"/>
  <c r="F45"/>
  <c r="F46"/>
  <c r="I46" s="1"/>
  <c r="F47"/>
  <c r="F48"/>
  <c r="I48" s="1"/>
  <c r="F49"/>
  <c r="F50"/>
  <c r="F51"/>
  <c r="F52"/>
  <c r="F38"/>
  <c r="H12"/>
  <c r="I12" s="1"/>
  <c r="H14"/>
  <c r="H15"/>
  <c r="H16"/>
  <c r="I16" s="1"/>
  <c r="H17"/>
  <c r="H18"/>
  <c r="H19"/>
  <c r="H20"/>
  <c r="H21"/>
  <c r="H22"/>
  <c r="H23"/>
  <c r="H24"/>
  <c r="H25"/>
  <c r="H11"/>
  <c r="I11" s="1"/>
  <c r="F14"/>
  <c r="F17"/>
  <c r="F18"/>
  <c r="F19"/>
  <c r="F20"/>
  <c r="F21"/>
  <c r="F22"/>
  <c r="F23"/>
  <c r="F24"/>
  <c r="F25"/>
  <c r="F13"/>
  <c r="I13" s="1"/>
  <c r="I45" l="1"/>
  <c r="I77"/>
  <c r="I75"/>
  <c r="I73"/>
  <c r="I67"/>
  <c r="I102"/>
  <c r="I99"/>
  <c r="I97"/>
  <c r="I165"/>
  <c r="I154"/>
  <c r="I152"/>
  <c r="I106"/>
  <c r="I104"/>
  <c r="I66"/>
  <c r="I47"/>
  <c r="I49"/>
  <c r="I52"/>
  <c r="I23"/>
  <c r="I21"/>
  <c r="I19"/>
  <c r="I17"/>
  <c r="I38"/>
  <c r="I42"/>
  <c r="I40"/>
  <c r="I157"/>
  <c r="I24"/>
  <c r="I22"/>
  <c r="I20"/>
  <c r="I14"/>
  <c r="I15" s="1"/>
  <c r="I39"/>
  <c r="I79"/>
  <c r="I194"/>
  <c r="I18"/>
  <c r="I69"/>
  <c r="I125"/>
  <c r="I189"/>
  <c r="I179"/>
  <c r="I196" s="1"/>
  <c r="I164"/>
  <c r="I163"/>
  <c r="I162"/>
  <c r="I161"/>
  <c r="I160"/>
  <c r="I159"/>
  <c r="I158"/>
  <c r="I151"/>
  <c r="I156" s="1"/>
  <c r="I130"/>
  <c r="I129"/>
  <c r="I128"/>
  <c r="I124"/>
  <c r="I126" s="1"/>
  <c r="I108"/>
  <c r="I96"/>
  <c r="I101" s="1"/>
  <c r="I43"/>
  <c r="I51"/>
  <c r="I50"/>
  <c r="I70" l="1"/>
  <c r="I82"/>
  <c r="I41"/>
  <c r="I25"/>
  <c r="L3"/>
  <c r="I110"/>
  <c r="I135"/>
  <c r="I181"/>
  <c r="I166"/>
  <c r="I109"/>
  <c r="I138"/>
  <c r="I53"/>
  <c r="L11" l="1"/>
  <c r="L9"/>
  <c r="O9" i="5"/>
  <c r="H10" s="1"/>
  <c r="H11" s="1"/>
  <c r="H16" s="1"/>
  <c r="B18" s="1"/>
  <c r="O9" i="6"/>
  <c r="H10" s="1"/>
  <c r="H11" s="1"/>
  <c r="H16" s="1"/>
  <c r="L14" i="4"/>
  <c r="R19" i="5" l="1"/>
  <c r="P17"/>
  <c r="P17" i="6"/>
</calcChain>
</file>

<file path=xl/sharedStrings.xml><?xml version="1.0" encoding="utf-8"?>
<sst xmlns="http://schemas.openxmlformats.org/spreadsheetml/2006/main" count="688" uniqueCount="194">
  <si>
    <t>ชุด</t>
  </si>
  <si>
    <t>ตร.ม.</t>
  </si>
  <si>
    <t>ท่อน</t>
  </si>
  <si>
    <t>งานฝ้าเพดาน</t>
  </si>
  <si>
    <t>งานสุขภัณฑ์</t>
  </si>
  <si>
    <t>ลบ.ม.</t>
  </si>
  <si>
    <t>ต้น</t>
  </si>
  <si>
    <t>ลบ.ฟ.</t>
  </si>
  <si>
    <t>กก.</t>
  </si>
  <si>
    <t xml:space="preserve">  -</t>
  </si>
  <si>
    <t>งานสี</t>
  </si>
  <si>
    <t>ม.</t>
  </si>
  <si>
    <t xml:space="preserve">    รวมค่าวัสดุ      และค่าแรงงาน</t>
  </si>
  <si>
    <t>ปริมาณงาน</t>
  </si>
  <si>
    <t>งานประตู - หน้าต่าง</t>
  </si>
  <si>
    <t>งานโครงสร้าง</t>
  </si>
  <si>
    <t>ทรายหยาบ</t>
  </si>
  <si>
    <t>จำนวนเงิน</t>
  </si>
  <si>
    <t>แผ่น</t>
  </si>
  <si>
    <t>งานผนัง</t>
  </si>
  <si>
    <t xml:space="preserve">                                                     เทศบาลตำบลห้วยยาง  อำเภอกระนวน  จังหวัดขอนแก่น </t>
  </si>
  <si>
    <t>ลำดับที่</t>
  </si>
  <si>
    <t>รายการ</t>
  </si>
  <si>
    <t>หน่วย</t>
  </si>
  <si>
    <t>จำนวน</t>
  </si>
  <si>
    <t>ค่าวัสดุ</t>
  </si>
  <si>
    <t>ค่าแรงงาน</t>
  </si>
  <si>
    <t>ราคา/หน่วย</t>
  </si>
  <si>
    <t>หมายเหตุ</t>
  </si>
  <si>
    <t>คอนกรีตหยาบ</t>
  </si>
  <si>
    <t>ตะปู</t>
  </si>
  <si>
    <t>ลวดผูกเหล็ก</t>
  </si>
  <si>
    <t xml:space="preserve">                                หัวหน้ากองช่าง</t>
  </si>
  <si>
    <t>งานปรับพื้นที่และงานเสาเข็ม</t>
  </si>
  <si>
    <t>งานปรับพื้นที่ดำเนินการและวางผังก่อสร้าง</t>
  </si>
  <si>
    <t>เสาเข็มรูปตัวไอขนาด 0.22x0.22ม.ยาว 21.00 ม.</t>
  </si>
  <si>
    <t>สกัดหัวเสาเข็มรูปตัวไอ</t>
  </si>
  <si>
    <t>คอนกรีตโครงสร้าง</t>
  </si>
  <si>
    <t>เหล็ก DB 16 มม.</t>
  </si>
  <si>
    <t>เหล็ก RB 12 มม.</t>
  </si>
  <si>
    <t>เหล็ก RB 9 มม.</t>
  </si>
  <si>
    <t>เหล็ก RB 6 มม.</t>
  </si>
  <si>
    <t>เหมารวม</t>
  </si>
  <si>
    <t>ไม้เคร่ายึดแบบ (คิดค่าวัสดุ 50%)</t>
  </si>
  <si>
    <t>ไม้แบบ (คิดค่าวัสดุ50%)</t>
  </si>
  <si>
    <t>งานโครงสร้างหลังคา</t>
  </si>
  <si>
    <t>ครอบสันซีเมนต์ใยหินลอนคู่</t>
  </si>
  <si>
    <t>ครอบสามทาง</t>
  </si>
  <si>
    <t>ครอบหางมน</t>
  </si>
  <si>
    <t>กระเบื้องซีเมนต์ใยหินลอนคู่ขนาด 0.50x1.20 ม. สีแดง</t>
  </si>
  <si>
    <t>เหล็กตัวซี 100x50x20x2.3มม. ยาว 6.00 ม.</t>
  </si>
  <si>
    <t>เชิงชายไม้สำเร็จรูปตามท้องตลาด</t>
  </si>
  <si>
    <t>ปิดเชิงชายไม้สำเร็จรูปตามท้องตลาด</t>
  </si>
  <si>
    <t>แผ่นกันนกยาว 0.60ม./แผ่น</t>
  </si>
  <si>
    <t xml:space="preserve">          แบบ  ปร.4    แผ่นที่  2</t>
  </si>
  <si>
    <t xml:space="preserve">           แบบ  ปร.4    แผ่นที่ 1</t>
  </si>
  <si>
    <t xml:space="preserve">           แบบ  ปร.4    แผ่นที่  3</t>
  </si>
  <si>
    <t>รางระบายน้ำฝนสังกะสี เบอร์ 28</t>
  </si>
  <si>
    <t>อุปกรณ์ยึดกระเบื้องและโครงหลังคา</t>
  </si>
  <si>
    <t>งานผิวพื้น</t>
  </si>
  <si>
    <t>พื้นกระเบื้องเคลือบชนิดผิวมัน ขนาด 12x12 นิ้ว</t>
  </si>
  <si>
    <t>(รวมปูนทรายและยาแนว)</t>
  </si>
  <si>
    <t>พื้นกระเบื้องเคลือบชนิดผิวมัน ขนาด 8x8 นิ้ว</t>
  </si>
  <si>
    <t>พื้นกระเบื้องเคลือบชนิดผิวหยาบ ขนาด 8x8 นิ้ว</t>
  </si>
  <si>
    <t>พื้นซีเมนต์ขัดมัน</t>
  </si>
  <si>
    <t>ผนังก่ออิฐมอญครึ่งแผ่น</t>
  </si>
  <si>
    <t xml:space="preserve">           แบบ  ปร.4    แผ่นที่  4</t>
  </si>
  <si>
    <t>ผิวบุกกระเบื่องเคลือบ 8"x8"</t>
  </si>
  <si>
    <t>ผิวบุกกระเบื่องเคลือบ 2"x4"</t>
  </si>
  <si>
    <t>ฉาบปูนเรียบเซาะร่อง</t>
  </si>
  <si>
    <t>เสาเอ็น+ทับหลัง คสล.</t>
  </si>
  <si>
    <t>โครงคร่าวเหล็กอาบสังกะสี</t>
  </si>
  <si>
    <t>ฝ้าชายคาระแนงสำเร็จรูปบุตาข่ายกันแมลง</t>
  </si>
  <si>
    <t xml:space="preserve">           แบบ  ปร.4    แผ่นที่  5</t>
  </si>
  <si>
    <t>ทาสีน้ำพลาสติก</t>
  </si>
  <si>
    <t>ทาสีน้ำมันทั่วไป</t>
  </si>
  <si>
    <t>ป.-1</t>
  </si>
  <si>
    <t>ป.-2</t>
  </si>
  <si>
    <t>ป.-3</t>
  </si>
  <si>
    <t>น.-1</t>
  </si>
  <si>
    <t>น.-2</t>
  </si>
  <si>
    <t>น.-3</t>
  </si>
  <si>
    <t>น.-4</t>
  </si>
  <si>
    <t>โถส้วมชักโครกแบบนั่งราบพร้อมอุปกรณ์</t>
  </si>
  <si>
    <t xml:space="preserve">           แบบ  ปร.4    แผ่นที่  6</t>
  </si>
  <si>
    <t>สายฉีดชำระ</t>
  </si>
  <si>
    <t>ฝักบัวสายอ่อนพร้อมก๊อกเดี่ยว</t>
  </si>
  <si>
    <t>กระจกเงา</t>
  </si>
  <si>
    <t>ตะแกรงกรองผงที่พื้นชนิดดักกลิ่น</t>
  </si>
  <si>
    <t>งานระบบไฟฟ้า</t>
  </si>
  <si>
    <t>ตู้ควบคุมไฟฟ้า</t>
  </si>
  <si>
    <t>สวิทช์ชนิดฝังผนัง</t>
  </si>
  <si>
    <t>ปลั๊กเต้าเสียบชนิดฝังผนัง</t>
  </si>
  <si>
    <t>เต้ารับโทรศัพท์</t>
  </si>
  <si>
    <t>สายไฟฟ้าขนาดต่างๆและอุปกรณ์</t>
  </si>
  <si>
    <t xml:space="preserve">           แบบ  ปร.4    แผ่นที่  7</t>
  </si>
  <si>
    <t>ไฟฉุกเฉิน</t>
  </si>
  <si>
    <t>ถังดับเพลิงเคมีแบบมือถือ</t>
  </si>
  <si>
    <t>งานระบบสุขาภิบาล</t>
  </si>
  <si>
    <t>ถังบำบัดน้ำเสียสำเร็จรูปขนาด 1600 ลิตร</t>
  </si>
  <si>
    <t>ถังดักไขมันสำเร็จรูป</t>
  </si>
  <si>
    <t>บ่อดักขยะและไขมัน</t>
  </si>
  <si>
    <t>บ่อพัก คสล.</t>
  </si>
  <si>
    <t>งานอื่น</t>
  </si>
  <si>
    <t>ราวระเบียงสแตนเลส</t>
  </si>
  <si>
    <t>บัวเชิงผนังไม้เนื้อแข็ง 3/4"x4"</t>
  </si>
  <si>
    <t>ชุดผนังและประตูห้องน้ำสำเร็จรูป</t>
  </si>
  <si>
    <t xml:space="preserve">           แบบ  ปร.4    แผ่นที่  8</t>
  </si>
  <si>
    <t xml:space="preserve">สถานที่ก่อสร้าง     ภายในบริเวณเทศบาลตำบลห้วยยาง    ตำบลห้วยยาง  อำเภอกระนวน  จังหวัดขอนแก่น </t>
  </si>
  <si>
    <t>ประมาณการโดย    นายรัฐพล  บุรพันธ์      ตำแหน่ง  วิศวกรโยธา</t>
  </si>
  <si>
    <t xml:space="preserve">รายการประมาณการ  โครงการก่อสร้างศูนย์พัฒนาเด็กเล็ก  ขนาดไม่เกิน  50  คน  (สถ.ศพด.1)  แบบตอกเสาเข็ม   </t>
  </si>
  <si>
    <t xml:space="preserve">     รวม 1</t>
  </si>
  <si>
    <t>2.10</t>
  </si>
  <si>
    <t xml:space="preserve">     รวม  2</t>
  </si>
  <si>
    <t>ท่อเหล็กกลมกลวงขนาด Ø1 1/ 2 นิ้ว หนา 3.2 มม. ยาว 6.00 ม.</t>
  </si>
  <si>
    <t>ท่อเหล็กกลมกลวงขนาด Ø 2 นิ้ว หนา 3.2 มม. ยาว 6.00 ม.</t>
  </si>
  <si>
    <t>3.10</t>
  </si>
  <si>
    <t xml:space="preserve">     รวม  3</t>
  </si>
  <si>
    <t xml:space="preserve">     รวม 4</t>
  </si>
  <si>
    <t>ฉาบปูนเรียบ (รวมโครงสร้าง)</t>
  </si>
  <si>
    <t xml:space="preserve">     รวม 5</t>
  </si>
  <si>
    <t>โครงเคร่าไม้เนื้อแข็ง  1 1/2x3  นิ้ว</t>
  </si>
  <si>
    <t xml:space="preserve">     รวม 6</t>
  </si>
  <si>
    <t>ฝ้าเพดานยิปซั่มบอร์ดหนา 9 มม. ฉาบรอยต่อเรียบ</t>
  </si>
  <si>
    <t>ฝ้าเพดานยิปซั่มบอร์ดหนา 9 มม. ชนิดกันชื้นฉาบรอยต่อเรียบ</t>
  </si>
  <si>
    <t xml:space="preserve">     รวม 7</t>
  </si>
  <si>
    <t xml:space="preserve">     รวม  8</t>
  </si>
  <si>
    <t>อ่างล้างหน้าชนิดแขวนผนังพร้อมอุปกรณ์</t>
  </si>
  <si>
    <t xml:space="preserve">     รวม 9</t>
  </si>
  <si>
    <t>โคมไฟพร้อมหลอดฟลูออเรสเซนต์  2x36 วัตต์</t>
  </si>
  <si>
    <t>โคมไฟพร้อมหลอดฟลูออเรสเซนต์  1x36 วัตต์</t>
  </si>
  <si>
    <t>10.10</t>
  </si>
  <si>
    <t xml:space="preserve">     รวม 10</t>
  </si>
  <si>
    <t>บ่อ</t>
  </si>
  <si>
    <t>งานระบบท่อต่างๆ ภายในอาคาร</t>
  </si>
  <si>
    <t>งานวางท่อระบายน้ำ คสล.  Ø  0.30 ม.</t>
  </si>
  <si>
    <t xml:space="preserve">     รวม 11</t>
  </si>
  <si>
    <t xml:space="preserve">     รวม  12</t>
  </si>
  <si>
    <t>ค่าแรงงานเชื่อมประกอบโครงสร้างหลังคา</t>
  </si>
  <si>
    <t>ค่าแรงงานมุงกระเบื้องลอนคู่</t>
  </si>
  <si>
    <t>งานดินขุดพร้อมถมกลับ</t>
  </si>
  <si>
    <t>รวม</t>
  </si>
  <si>
    <r>
      <t>ประเภทงาน</t>
    </r>
    <r>
      <rPr>
        <sz val="14"/>
        <rFont val="DilleniaUPC"/>
        <family val="1"/>
        <charset val="222"/>
      </rPr>
      <t xml:space="preserve">            </t>
    </r>
  </si>
  <si>
    <r>
      <t>เจ้าของโครงการ</t>
    </r>
    <r>
      <rPr>
        <sz val="14"/>
        <rFont val="DilleniaUPC"/>
        <family val="1"/>
        <charset val="222"/>
      </rPr>
      <t xml:space="preserve">       </t>
    </r>
  </si>
  <si>
    <r>
      <t xml:space="preserve">สถานที่ตั้ง </t>
    </r>
    <r>
      <rPr>
        <sz val="14"/>
        <rFont val="DilleniaUPC"/>
        <family val="1"/>
        <charset val="222"/>
      </rPr>
      <t xml:space="preserve">             </t>
    </r>
  </si>
  <si>
    <t xml:space="preserve">ถึง  กม. </t>
  </si>
  <si>
    <t xml:space="preserve">ช่วงที่ 2  กม.         </t>
  </si>
  <si>
    <t>ที่</t>
  </si>
  <si>
    <t>รวมค่างานก่อสร้าง</t>
  </si>
  <si>
    <t xml:space="preserve">   หมายเหตุ</t>
  </si>
  <si>
    <t>คิดเป็นราคาค่าก่อสร้าง</t>
  </si>
  <si>
    <t>Factor F</t>
  </si>
  <si>
    <t xml:space="preserve"> - เงินล่วงหน้าจ่าย </t>
  </si>
  <si>
    <t xml:space="preserve"> - ดอกเบี้ยเงินกู้      </t>
  </si>
  <si>
    <t xml:space="preserve"> - เงินประกันผลงานหัก </t>
  </si>
  <si>
    <t xml:space="preserve"> - พื้นที่</t>
  </si>
  <si>
    <t>สรุป</t>
  </si>
  <si>
    <t>คิดเป็นราคากลาง</t>
  </si>
  <si>
    <t>ป้ายโครงการ</t>
  </si>
  <si>
    <t>คณะกรรมการกำหนดราคากลางได้ตรวจสอบแล้ว</t>
  </si>
  <si>
    <t>เห็นชอบให้ประมาณราคานี้เป็นราคากลาง</t>
  </si>
  <si>
    <t xml:space="preserve">     ..................................................................ประธานกรรมการฯ</t>
  </si>
  <si>
    <t xml:space="preserve">                  ( นายรัฐพล  บุรพันธ์ )</t>
  </si>
  <si>
    <t xml:space="preserve">              วิศวกรโยธา  รักษาราชการแทน</t>
  </si>
  <si>
    <t xml:space="preserve">                    ผู้อำนวยการกองช่าง</t>
  </si>
  <si>
    <t xml:space="preserve">      ..................................................................กรรมการฯ</t>
  </si>
  <si>
    <t xml:space="preserve">                   ( นางนิ่มนวล สายาพัฒน์ )</t>
  </si>
  <si>
    <t xml:space="preserve">                      เจ้าหน้าที่บันทึกข้อมูล</t>
  </si>
  <si>
    <t xml:space="preserve">                   ( นางเกศิณีย์ อินทรเพชร)</t>
  </si>
  <si>
    <t xml:space="preserve">                    เจ้าพนักงานธุรการ</t>
  </si>
  <si>
    <t xml:space="preserve">                                                                      สรุปประมาณราคากลางก่อสร้างศูนย์พัฒนาเด็กเล็ก(สถ.ศพด.1)                                                             ปร.5</t>
  </si>
  <si>
    <t>คิดเป็นราคาค่าก่อสร้าง(ราคาทุน)</t>
  </si>
  <si>
    <t>รวมเป็นราคาค่าก่อสร้างทั้งสิ้น</t>
  </si>
  <si>
    <t xml:space="preserve">                                                                      สรุปประมาณราคาค่าก่อสร้างศูนย์พัฒนาเด็กเล็ก(สถ.ศพด.๑)                                                               ปร.5</t>
  </si>
  <si>
    <t xml:space="preserve">     ........................................................ประธานกรรมการฯ</t>
  </si>
  <si>
    <t>วันที่</t>
  </si>
  <si>
    <t>คณะกรรมการกำหนดราคากลางได้ตรวจสอบแล้ว เห็นชอบให้ประมาณราคานี้เป็นราคากลาง</t>
  </si>
  <si>
    <t>..................................................กรรมการฯ</t>
  </si>
  <si>
    <t xml:space="preserve">        ( นางเกศิณีย์ อินทรเพชร)</t>
  </si>
  <si>
    <t xml:space="preserve">             เจ้าพนักงานธุรการ</t>
  </si>
  <si>
    <t>.............................................................กรรมการฯ</t>
  </si>
  <si>
    <t>ป้าย</t>
  </si>
  <si>
    <t>ป้ายโครงการ 1 ป้าย</t>
  </si>
  <si>
    <t>ราคากลาง สพฐ.</t>
  </si>
  <si>
    <t>วันที่ 23 กุมภาพันธ์ 2559</t>
  </si>
  <si>
    <t xml:space="preserve">ประมาณการเมื่อวันที่    23 กุมภาพันธ์ 2559              </t>
  </si>
  <si>
    <t xml:space="preserve">ประมาณการเมื่อวันที่    23 กุมภาพันธ์ 2559        </t>
  </si>
  <si>
    <t xml:space="preserve">ประมาณการเมื่อวันที่    23 กุมภาพันธ์ 2559           </t>
  </si>
  <si>
    <t xml:space="preserve">ประมาณการเมื่อวันที่    23 กุมภาพันธ์ 2559               </t>
  </si>
  <si>
    <t xml:space="preserve">ประมาณการเมื่อวันที่   23 กุมภาพันธ์ 2559                </t>
  </si>
  <si>
    <t xml:space="preserve">ประมาณการเมื่อวันที่       23 กุมภาพันธ์ 2559            </t>
  </si>
  <si>
    <t xml:space="preserve">ประมาณการเมื่อวันที่     23 กุมภาพันธ์ 2559              </t>
  </si>
  <si>
    <t xml:space="preserve">หมายเหตุ  ราคาสินค้าวัสดุก่อสร้างจากสำนักงานพาณิชย์  จังหวัดขอนแก่น  ประจำเดือน  มกราคม  พ.ศ.  2559  และราคาสินค้าของท้องถิ่น  </t>
  </si>
  <si>
    <t xml:space="preserve">                 นักวิเคราะห์นโยบายและแผน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</si>
</sst>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_(* #,##0.00_);_(* \(#,##0.00\);_(* &quot;-&quot;??_);_(@_)"/>
    <numFmt numFmtId="188" formatCode="0.000"/>
    <numFmt numFmtId="189" formatCode="#,##0.000"/>
    <numFmt numFmtId="190" formatCode="0\+000"/>
    <numFmt numFmtId="191" formatCode="_(* #,##0.00_);_(* \(#,##0.00\);_(* &quot; &quot;??_);_(@_)"/>
    <numFmt numFmtId="192" formatCode="0.0%"/>
  </numFmts>
  <fonts count="17">
    <font>
      <sz val="14"/>
      <name val="Cordia New"/>
      <charset val="222"/>
    </font>
    <font>
      <sz val="14"/>
      <name val="Cordia New"/>
      <family val="2"/>
    </font>
    <font>
      <b/>
      <sz val="18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b/>
      <sz val="16"/>
      <name val="Cordia New"/>
      <family val="2"/>
    </font>
    <font>
      <sz val="14"/>
      <color indexed="10"/>
      <name val="Cord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b/>
      <sz val="16"/>
      <color theme="1"/>
      <name val="Cordia New"/>
      <family val="2"/>
    </font>
    <font>
      <b/>
      <sz val="14"/>
      <name val="DilleniaUPC"/>
      <family val="1"/>
      <charset val="222"/>
    </font>
    <font>
      <sz val="14"/>
      <name val="DilleniaUPC"/>
      <family val="1"/>
      <charset val="222"/>
    </font>
    <font>
      <sz val="12"/>
      <name val="DilleniaUPC"/>
      <family val="1"/>
      <charset val="222"/>
    </font>
    <font>
      <b/>
      <sz val="14"/>
      <name val="DilleniaUPC"/>
      <family val="1"/>
    </font>
    <font>
      <b/>
      <sz val="16"/>
      <name val="DilleniaUPC"/>
      <family val="1"/>
      <charset val="222"/>
    </font>
    <font>
      <sz val="12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" fontId="4" fillId="0" borderId="0"/>
  </cellStyleXfs>
  <cellXfs count="19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/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43" fontId="4" fillId="0" borderId="0" xfId="0" applyNumberFormat="1" applyFont="1"/>
    <xf numFmtId="0" fontId="4" fillId="0" borderId="1" xfId="0" applyFont="1" applyBorder="1" applyAlignment="1">
      <alignment horizontal="left"/>
    </xf>
    <xf numFmtId="43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3" fontId="4" fillId="0" borderId="0" xfId="1" applyFont="1" applyBorder="1" applyAlignment="1"/>
    <xf numFmtId="0" fontId="2" fillId="0" borderId="0" xfId="0" applyFont="1" applyBorder="1" applyAlignment="1"/>
    <xf numFmtId="43" fontId="0" fillId="0" borderId="0" xfId="0" applyNumberFormat="1" applyBorder="1" applyAlignment="1">
      <alignment horizontal="center"/>
    </xf>
    <xf numFmtId="187" fontId="0" fillId="0" borderId="0" xfId="0" applyNumberFormat="1" applyBorder="1" applyAlignment="1">
      <alignment horizontal="center"/>
    </xf>
    <xf numFmtId="0" fontId="4" fillId="2" borderId="0" xfId="0" applyFont="1" applyFill="1"/>
    <xf numFmtId="0" fontId="5" fillId="0" borderId="0" xfId="0" applyFont="1" applyBorder="1" applyAlignment="1"/>
    <xf numFmtId="43" fontId="4" fillId="0" borderId="0" xfId="0" applyNumberFormat="1" applyFont="1" applyBorder="1"/>
    <xf numFmtId="43" fontId="4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43" fontId="5" fillId="0" borderId="1" xfId="1" applyNumberFormat="1" applyFont="1" applyBorder="1"/>
    <xf numFmtId="0" fontId="4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3" fontId="5" fillId="0" borderId="0" xfId="1" applyNumberFormat="1" applyFont="1" applyBorder="1"/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1" xfId="0" quotePrefix="1" applyNumberFormat="1" applyFont="1" applyBorder="1" applyAlignment="1">
      <alignment horizontal="center"/>
    </xf>
    <xf numFmtId="43" fontId="6" fillId="0" borderId="0" xfId="0" applyNumberFormat="1" applyFont="1" applyAlignment="1"/>
    <xf numFmtId="43" fontId="5" fillId="0" borderId="0" xfId="0" applyNumberFormat="1" applyFont="1" applyAlignment="1"/>
    <xf numFmtId="43" fontId="5" fillId="0" borderId="0" xfId="0" applyNumberFormat="1" applyFont="1" applyBorder="1" applyAlignment="1"/>
    <xf numFmtId="43" fontId="5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right"/>
    </xf>
    <xf numFmtId="43" fontId="0" fillId="0" borderId="0" xfId="0" quotePrefix="1" applyNumberFormat="1" applyBorder="1" applyAlignment="1">
      <alignment horizontal="center"/>
    </xf>
    <xf numFmtId="43" fontId="0" fillId="0" borderId="0" xfId="0" applyNumberFormat="1" applyAlignment="1"/>
    <xf numFmtId="43" fontId="0" fillId="0" borderId="0" xfId="0" applyNumberFormat="1"/>
    <xf numFmtId="43" fontId="4" fillId="0" borderId="0" xfId="0" applyNumberFormat="1" applyFont="1" applyBorder="1" applyAlignment="1">
      <alignment horizontal="center"/>
    </xf>
    <xf numFmtId="43" fontId="4" fillId="0" borderId="0" xfId="1" applyNumberFormat="1" applyFont="1" applyBorder="1"/>
    <xf numFmtId="43" fontId="4" fillId="0" borderId="1" xfId="0" quotePrefix="1" applyNumberFormat="1" applyFont="1" applyBorder="1" applyAlignment="1">
      <alignment horizontal="right"/>
    </xf>
    <xf numFmtId="43" fontId="0" fillId="0" borderId="0" xfId="0" applyNumberFormat="1" applyAlignment="1">
      <alignment horizontal="left"/>
    </xf>
    <xf numFmtId="43" fontId="7" fillId="0" borderId="1" xfId="0" quotePrefix="1" applyNumberFormat="1" applyFont="1" applyBorder="1" applyAlignment="1">
      <alignment horizontal="center"/>
    </xf>
    <xf numFmtId="43" fontId="4" fillId="0" borderId="0" xfId="1" quotePrefix="1" applyNumberFormat="1" applyFont="1" applyBorder="1" applyAlignment="1">
      <alignment horizontal="center"/>
    </xf>
    <xf numFmtId="43" fontId="4" fillId="0" borderId="0" xfId="0" applyNumberFormat="1" applyFont="1" applyAlignment="1"/>
    <xf numFmtId="43" fontId="8" fillId="0" borderId="1" xfId="1" applyNumberFormat="1" applyFont="1" applyBorder="1" applyAlignment="1">
      <alignment horizontal="right"/>
    </xf>
    <xf numFmtId="43" fontId="10" fillId="0" borderId="0" xfId="0" applyNumberFormat="1" applyFont="1" applyAlignment="1">
      <alignment horizontal="right"/>
    </xf>
    <xf numFmtId="43" fontId="9" fillId="0" borderId="0" xfId="0" applyNumberFormat="1" applyFont="1" applyAlignment="1">
      <alignment horizontal="right"/>
    </xf>
    <xf numFmtId="43" fontId="9" fillId="0" borderId="0" xfId="0" applyNumberFormat="1" applyFont="1" applyBorder="1" applyAlignment="1">
      <alignment horizontal="right"/>
    </xf>
    <xf numFmtId="43" fontId="9" fillId="0" borderId="1" xfId="0" applyNumberFormat="1" applyFont="1" applyBorder="1" applyAlignment="1">
      <alignment horizontal="right" vertical="center"/>
    </xf>
    <xf numFmtId="43" fontId="8" fillId="0" borderId="1" xfId="1" quotePrefix="1" applyNumberFormat="1" applyFont="1" applyBorder="1" applyAlignment="1">
      <alignment horizontal="right"/>
    </xf>
    <xf numFmtId="43" fontId="8" fillId="0" borderId="0" xfId="1" quotePrefix="1" applyNumberFormat="1" applyFont="1" applyBorder="1" applyAlignment="1">
      <alignment horizontal="right"/>
    </xf>
    <xf numFmtId="43" fontId="8" fillId="0" borderId="0" xfId="1" applyNumberFormat="1" applyFont="1" applyBorder="1" applyAlignment="1">
      <alignment horizontal="right"/>
    </xf>
    <xf numFmtId="43" fontId="8" fillId="0" borderId="0" xfId="0" applyNumberFormat="1" applyFont="1" applyAlignment="1">
      <alignment horizontal="right"/>
    </xf>
    <xf numFmtId="43" fontId="8" fillId="0" borderId="1" xfId="0" quotePrefix="1" applyNumberFormat="1" applyFont="1" applyBorder="1" applyAlignment="1">
      <alignment horizontal="right"/>
    </xf>
    <xf numFmtId="43" fontId="8" fillId="0" borderId="0" xfId="0" quotePrefix="1" applyNumberFormat="1" applyFont="1" applyBorder="1" applyAlignment="1">
      <alignment horizontal="right"/>
    </xf>
    <xf numFmtId="43" fontId="8" fillId="0" borderId="1" xfId="0" quotePrefix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4" fontId="12" fillId="0" borderId="0" xfId="2" applyFont="1" applyProtection="1"/>
    <xf numFmtId="0" fontId="12" fillId="0" borderId="0" xfId="0" applyFont="1" applyProtection="1"/>
    <xf numFmtId="0" fontId="11" fillId="0" borderId="0" xfId="0" applyFont="1" applyProtection="1"/>
    <xf numFmtId="3" fontId="12" fillId="0" borderId="0" xfId="0" applyNumberFormat="1" applyFont="1" applyProtection="1"/>
    <xf numFmtId="3" fontId="12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89" fontId="12" fillId="0" borderId="0" xfId="0" applyNumberFormat="1" applyFont="1" applyFill="1" applyAlignment="1" applyProtection="1">
      <alignment horizontal="center"/>
    </xf>
    <xf numFmtId="0" fontId="12" fillId="0" borderId="0" xfId="0" applyFont="1" applyBorder="1" applyProtection="1"/>
    <xf numFmtId="0" fontId="12" fillId="0" borderId="0" xfId="0" applyFont="1" applyFill="1" applyBorder="1" applyProtection="1"/>
    <xf numFmtId="190" fontId="12" fillId="3" borderId="0" xfId="0" applyNumberFormat="1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</xf>
    <xf numFmtId="191" fontId="12" fillId="0" borderId="0" xfId="0" applyNumberFormat="1" applyFont="1" applyFill="1" applyProtection="1"/>
    <xf numFmtId="3" fontId="12" fillId="0" borderId="0" xfId="0" applyNumberFormat="1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190" fontId="12" fillId="0" borderId="0" xfId="0" applyNumberFormat="1" applyFont="1" applyFill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3" fontId="12" fillId="0" borderId="13" xfId="0" applyNumberFormat="1" applyFont="1" applyBorder="1" applyProtection="1"/>
    <xf numFmtId="0" fontId="12" fillId="0" borderId="3" xfId="0" applyFont="1" applyBorder="1" applyProtection="1"/>
    <xf numFmtId="0" fontId="12" fillId="0" borderId="14" xfId="0" applyFont="1" applyBorder="1" applyProtection="1"/>
    <xf numFmtId="192" fontId="12" fillId="0" borderId="14" xfId="0" applyNumberFormat="1" applyFont="1" applyFill="1" applyBorder="1" applyProtection="1"/>
    <xf numFmtId="0" fontId="12" fillId="0" borderId="13" xfId="0" applyFont="1" applyBorder="1" applyProtection="1"/>
    <xf numFmtId="3" fontId="13" fillId="0" borderId="13" xfId="0" applyNumberFormat="1" applyFont="1" applyBorder="1" applyProtection="1"/>
    <xf numFmtId="39" fontId="12" fillId="0" borderId="0" xfId="0" applyNumberFormat="1" applyFont="1" applyFill="1" applyBorder="1" applyProtection="1"/>
    <xf numFmtId="0" fontId="12" fillId="0" borderId="15" xfId="0" applyFont="1" applyBorder="1" applyProtection="1"/>
    <xf numFmtId="3" fontId="13" fillId="0" borderId="15" xfId="0" applyNumberFormat="1" applyFont="1" applyBorder="1" applyProtection="1"/>
    <xf numFmtId="0" fontId="13" fillId="0" borderId="0" xfId="0" applyFont="1" applyBorder="1" applyProtection="1"/>
    <xf numFmtId="0" fontId="13" fillId="0" borderId="14" xfId="0" applyFont="1" applyBorder="1" applyProtection="1"/>
    <xf numFmtId="3" fontId="12" fillId="0" borderId="12" xfId="0" applyNumberFormat="1" applyFont="1" applyBorder="1" applyProtection="1"/>
    <xf numFmtId="0" fontId="12" fillId="0" borderId="10" xfId="0" applyFont="1" applyBorder="1" applyProtection="1"/>
    <xf numFmtId="43" fontId="12" fillId="0" borderId="0" xfId="0" applyNumberFormat="1" applyFont="1" applyProtection="1"/>
    <xf numFmtId="0" fontId="14" fillId="0" borderId="15" xfId="0" applyFont="1" applyBorder="1" applyProtection="1"/>
    <xf numFmtId="0" fontId="14" fillId="0" borderId="4" xfId="0" applyFont="1" applyBorder="1" applyProtection="1"/>
    <xf numFmtId="0" fontId="12" fillId="0" borderId="4" xfId="0" applyFont="1" applyBorder="1" applyProtection="1"/>
    <xf numFmtId="3" fontId="12" fillId="0" borderId="4" xfId="0" applyNumberFormat="1" applyFont="1" applyBorder="1" applyAlignment="1" applyProtection="1">
      <alignment horizontal="center"/>
    </xf>
    <xf numFmtId="3" fontId="12" fillId="0" borderId="4" xfId="0" applyNumberFormat="1" applyFont="1" applyBorder="1" applyProtection="1"/>
    <xf numFmtId="0" fontId="12" fillId="0" borderId="11" xfId="0" applyFont="1" applyBorder="1" applyProtection="1"/>
    <xf numFmtId="43" fontId="12" fillId="4" borderId="0" xfId="1" applyFont="1" applyFill="1" applyProtection="1"/>
    <xf numFmtId="43" fontId="12" fillId="5" borderId="0" xfId="0" applyNumberFormat="1" applyFont="1" applyFill="1" applyProtection="1"/>
    <xf numFmtId="4" fontId="12" fillId="0" borderId="0" xfId="0" applyNumberFormat="1" applyFont="1" applyAlignment="1" applyProtection="1">
      <alignment horizontal="center"/>
    </xf>
    <xf numFmtId="188" fontId="12" fillId="0" borderId="0" xfId="0" applyNumberFormat="1" applyFont="1" applyFill="1" applyAlignment="1" applyProtection="1">
      <alignment horizontal="left"/>
    </xf>
    <xf numFmtId="0" fontId="12" fillId="0" borderId="0" xfId="0" applyFont="1" applyProtection="1">
      <protection locked="0"/>
    </xf>
    <xf numFmtId="4" fontId="12" fillId="0" borderId="0" xfId="2" applyFont="1" applyProtection="1">
      <protection locked="0"/>
    </xf>
    <xf numFmtId="0" fontId="12" fillId="0" borderId="0" xfId="0" applyFont="1" applyAlignment="1" applyProtection="1">
      <protection locked="0"/>
    </xf>
    <xf numFmtId="4" fontId="12" fillId="0" borderId="0" xfId="2" applyFont="1" applyAlignment="1" applyProtection="1"/>
    <xf numFmtId="0" fontId="12" fillId="0" borderId="0" xfId="0" applyFont="1" applyAlignment="1" applyProtection="1"/>
    <xf numFmtId="0" fontId="11" fillId="0" borderId="0" xfId="0" applyFont="1" applyFill="1" applyProtection="1"/>
    <xf numFmtId="0" fontId="11" fillId="0" borderId="0" xfId="0" applyFont="1" applyAlignment="1" applyProtection="1">
      <alignment horizontal="left"/>
    </xf>
    <xf numFmtId="4" fontId="11" fillId="0" borderId="0" xfId="0" applyNumberFormat="1" applyFont="1" applyFill="1" applyProtection="1"/>
    <xf numFmtId="0" fontId="11" fillId="0" borderId="13" xfId="0" applyFont="1" applyBorder="1" applyProtection="1"/>
    <xf numFmtId="0" fontId="12" fillId="0" borderId="0" xfId="0" applyFont="1" applyAlignment="1"/>
    <xf numFmtId="0" fontId="12" fillId="0" borderId="0" xfId="0" applyFont="1"/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 vertical="center" wrapText="1"/>
    </xf>
    <xf numFmtId="0" fontId="4" fillId="0" borderId="1" xfId="1" quotePrefix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" fillId="0" borderId="0" xfId="1" quotePrefix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4" fillId="0" borderId="0" xfId="0" quotePrefix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3" fontId="12" fillId="0" borderId="0" xfId="0" applyNumberFormat="1" applyFont="1" applyAlignment="1" applyProtection="1">
      <alignment horizontal="center"/>
    </xf>
    <xf numFmtId="4" fontId="11" fillId="0" borderId="0" xfId="0" applyNumberFormat="1" applyFont="1" applyFill="1" applyAlignment="1" applyProtection="1">
      <alignment horizontal="right"/>
    </xf>
    <xf numFmtId="4" fontId="11" fillId="0" borderId="0" xfId="0" applyNumberFormat="1" applyFont="1" applyBorder="1" applyProtection="1"/>
    <xf numFmtId="43" fontId="1" fillId="0" borderId="1" xfId="0" quotePrefix="1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11" fillId="0" borderId="0" xfId="0" applyNumberFormat="1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3" fontId="12" fillId="0" borderId="12" xfId="0" applyNumberFormat="1" applyFont="1" applyBorder="1" applyAlignment="1" applyProtection="1">
      <alignment horizontal="center"/>
    </xf>
    <xf numFmtId="3" fontId="12" fillId="0" borderId="10" xfId="0" applyNumberFormat="1" applyFont="1" applyBorder="1" applyAlignment="1" applyProtection="1">
      <alignment horizontal="center"/>
    </xf>
    <xf numFmtId="3" fontId="12" fillId="0" borderId="6" xfId="0" applyNumberFormat="1" applyFont="1" applyBorder="1" applyAlignment="1" applyProtection="1">
      <alignment horizontal="center"/>
    </xf>
    <xf numFmtId="3" fontId="12" fillId="0" borderId="8" xfId="0" applyNumberFormat="1" applyFont="1" applyBorder="1" applyAlignment="1" applyProtection="1">
      <alignment horizontal="center"/>
    </xf>
    <xf numFmtId="3" fontId="12" fillId="0" borderId="5" xfId="0" applyNumberFormat="1" applyFont="1" applyBorder="1" applyAlignment="1" applyProtection="1">
      <alignment horizontal="center"/>
    </xf>
    <xf numFmtId="43" fontId="12" fillId="0" borderId="15" xfId="1" applyFont="1" applyBorder="1" applyAlignment="1" applyProtection="1">
      <alignment horizontal="center"/>
    </xf>
    <xf numFmtId="43" fontId="12" fillId="0" borderId="11" xfId="1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left"/>
    </xf>
    <xf numFmtId="43" fontId="12" fillId="0" borderId="12" xfId="1" applyFont="1" applyBorder="1" applyAlignment="1" applyProtection="1">
      <alignment horizontal="center"/>
    </xf>
    <xf numFmtId="43" fontId="12" fillId="0" borderId="10" xfId="1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43" fontId="12" fillId="0" borderId="13" xfId="1" applyFont="1" applyBorder="1" applyAlignment="1" applyProtection="1">
      <alignment horizontal="center"/>
    </xf>
    <xf numFmtId="43" fontId="12" fillId="0" borderId="14" xfId="1" applyFont="1" applyBorder="1" applyAlignment="1" applyProtection="1">
      <alignment horizontal="center"/>
    </xf>
    <xf numFmtId="4" fontId="12" fillId="0" borderId="0" xfId="2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/>
    <xf numFmtId="43" fontId="12" fillId="0" borderId="6" xfId="1" applyFont="1" applyBorder="1" applyAlignment="1" applyProtection="1">
      <alignment horizontal="center"/>
    </xf>
    <xf numFmtId="43" fontId="12" fillId="0" borderId="5" xfId="1" applyFont="1" applyBorder="1" applyAlignment="1" applyProtection="1">
      <alignment horizontal="center"/>
    </xf>
    <xf numFmtId="43" fontId="15" fillId="0" borderId="16" xfId="1" applyFont="1" applyBorder="1" applyAlignment="1" applyProtection="1">
      <alignment horizontal="center"/>
    </xf>
    <xf numFmtId="43" fontId="15" fillId="0" borderId="17" xfId="1" applyFont="1" applyBorder="1" applyAlignment="1" applyProtection="1">
      <alignment horizontal="center"/>
    </xf>
    <xf numFmtId="189" fontId="12" fillId="0" borderId="3" xfId="0" applyNumberFormat="1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3" fontId="12" fillId="0" borderId="3" xfId="0" applyNumberFormat="1" applyFont="1" applyBorder="1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0" fontId="12" fillId="0" borderId="0" xfId="0" applyNumberFormat="1" applyFont="1" applyFill="1" applyAlignment="1" applyProtection="1">
      <alignment horizontal="center"/>
    </xf>
    <xf numFmtId="4" fontId="12" fillId="0" borderId="0" xfId="2" applyFont="1" applyAlignment="1" applyProtection="1">
      <alignment horizontal="center"/>
    </xf>
    <xf numFmtId="188" fontId="12" fillId="0" borderId="0" xfId="0" applyNumberFormat="1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3" fontId="1" fillId="6" borderId="1" xfId="0" quotePrefix="1" applyNumberFormat="1" applyFont="1" applyFill="1" applyBorder="1" applyAlignment="1">
      <alignment horizontal="center"/>
    </xf>
    <xf numFmtId="0" fontId="16" fillId="0" borderId="3" xfId="0" applyFont="1" applyBorder="1" applyAlignment="1"/>
    <xf numFmtId="0" fontId="0" fillId="0" borderId="3" xfId="0" applyBorder="1" applyAlignment="1"/>
  </cellXfs>
  <cellStyles count="3">
    <cellStyle name="Normal_สรุปผลการประเมินราคา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95;&#3656;&#3629;&#3617;&#3626;&#3619;&#3657;&#3634;&#3591;&#3650;&#3588;&#3585;&#3626;&#3641;&#3591;-&#3627;&#3621;&#3640;&#3610;&#3649;&#3595;&#3591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2"/>
      <sheetName val="S3"/>
      <sheetName val="ข้อมูล"/>
      <sheetName val="ปร.4"/>
      <sheetName val="ปร.5"/>
      <sheetName val="รายการคำนวณ"/>
      <sheetName val="กรรมการ"/>
    </sheetNames>
    <sheetDataSet>
      <sheetData sheetId="0"/>
      <sheetData sheetId="1"/>
      <sheetData sheetId="2">
        <row r="2">
          <cell r="B2" t="str">
            <v>เทศบาลตำบลห้วยยาง</v>
          </cell>
        </row>
        <row r="5">
          <cell r="D5" t="str">
            <v>ทต.ห้วยยาง  อ.กะนวน  จ.ขอนแก่น</v>
          </cell>
        </row>
        <row r="7">
          <cell r="C7" t="str">
            <v>ต.ห้วยยาง อ.กระนวน จ. ขอนแก่น</v>
          </cell>
        </row>
        <row r="8">
          <cell r="Q8">
            <v>0</v>
          </cell>
        </row>
        <row r="10">
          <cell r="Q10">
            <v>0</v>
          </cell>
        </row>
        <row r="132">
          <cell r="E132" t="str">
            <v>ฝนตกปกติ</v>
          </cell>
        </row>
      </sheetData>
      <sheetData sheetId="3"/>
      <sheetData sheetId="4"/>
      <sheetData sheetId="5">
        <row r="6">
          <cell r="P6" t="str">
            <v>ทึบ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244"/>
  <sheetViews>
    <sheetView view="pageBreakPreview" topLeftCell="A181" zoomScaleSheetLayoutView="100" workbookViewId="0">
      <selection activeCell="B218" sqref="B218"/>
    </sheetView>
  </sheetViews>
  <sheetFormatPr defaultRowHeight="21.75"/>
  <cols>
    <col min="1" max="1" width="7.140625" customWidth="1"/>
    <col min="2" max="2" width="48.5703125" customWidth="1"/>
    <col min="3" max="3" width="12.7109375" style="134" customWidth="1"/>
    <col min="4" max="4" width="8.7109375" customWidth="1"/>
    <col min="5" max="5" width="12" style="63" customWidth="1"/>
    <col min="6" max="6" width="12.7109375" style="47" customWidth="1"/>
    <col min="7" max="8" width="10.7109375" style="47" customWidth="1"/>
    <col min="9" max="9" width="14.42578125" customWidth="1"/>
    <col min="10" max="10" width="15.7109375" customWidth="1"/>
    <col min="11" max="11" width="9.140625" customWidth="1"/>
    <col min="12" max="12" width="12.42578125" bestFit="1" customWidth="1"/>
    <col min="14" max="14" width="13.7109375" customWidth="1"/>
  </cols>
  <sheetData>
    <row r="2" spans="1:12" s="5" customFormat="1" ht="26.25">
      <c r="A2" s="7"/>
      <c r="B2" s="8" t="s">
        <v>20</v>
      </c>
      <c r="C2" s="124"/>
      <c r="D2" s="8"/>
      <c r="E2" s="56"/>
      <c r="F2" s="40"/>
      <c r="G2" s="40"/>
      <c r="H2" s="40"/>
      <c r="I2" s="8" t="s">
        <v>55</v>
      </c>
      <c r="J2" s="7"/>
    </row>
    <row r="3" spans="1:12" s="5" customFormat="1" ht="26.25">
      <c r="A3" s="10" t="s">
        <v>110</v>
      </c>
      <c r="B3" s="10"/>
      <c r="C3" s="125"/>
      <c r="D3" s="10"/>
      <c r="E3" s="57"/>
      <c r="F3" s="41"/>
      <c r="G3" s="41"/>
      <c r="H3" s="41"/>
      <c r="I3" s="10"/>
      <c r="J3" s="7"/>
      <c r="L3" s="17">
        <f>I11+I12+I13+I14+I17+I18+I19+I20+I21+I22+I23+I24+I38+I39+I40+I43+I44+I45+I46+I47+I48+I49+I50+I51+I52+I66+I67+I68+I69+I73+I75+I77+I81+I96+I97+I98+I99+I100+I104+I106+I108+I124+I125+I128+I129+I130+I131+I132+I133+I134+I137+I151+I152+I153+I154+I155+I158+I159+I160+I161+I162+I163+I164+I165+I179+I180+I183+I184+I185+I186+I187+I188+I191+I192+I193+I78</f>
        <v>1423436.8168000001</v>
      </c>
    </row>
    <row r="4" spans="1:12" s="5" customFormat="1">
      <c r="A4" s="10" t="s">
        <v>108</v>
      </c>
      <c r="B4" s="10"/>
      <c r="C4" s="125"/>
      <c r="D4" s="10"/>
      <c r="E4" s="57"/>
      <c r="F4" s="41"/>
      <c r="G4" s="41"/>
      <c r="H4" s="41"/>
      <c r="I4" s="10"/>
    </row>
    <row r="5" spans="1:12" s="5" customFormat="1">
      <c r="A5" s="10" t="s">
        <v>109</v>
      </c>
      <c r="B5" s="10"/>
      <c r="C5" s="125"/>
      <c r="D5" s="10"/>
      <c r="E5" s="57"/>
      <c r="F5" s="41"/>
      <c r="G5" s="41"/>
      <c r="H5" s="41"/>
      <c r="I5" s="10"/>
    </row>
    <row r="6" spans="1:12">
      <c r="A6" s="27" t="s">
        <v>185</v>
      </c>
      <c r="B6" s="27"/>
      <c r="C6" s="126"/>
      <c r="D6" s="27"/>
      <c r="E6" s="58"/>
      <c r="F6" s="42"/>
      <c r="G6" s="42"/>
      <c r="H6" s="42"/>
      <c r="I6" s="27"/>
    </row>
    <row r="7" spans="1:12" s="15" customFormat="1">
      <c r="A7" s="146" t="s">
        <v>21</v>
      </c>
      <c r="B7" s="146" t="s">
        <v>22</v>
      </c>
      <c r="C7" s="148" t="s">
        <v>13</v>
      </c>
      <c r="D7" s="148"/>
      <c r="E7" s="148" t="s">
        <v>25</v>
      </c>
      <c r="F7" s="148"/>
      <c r="G7" s="148" t="s">
        <v>26</v>
      </c>
      <c r="H7" s="148"/>
      <c r="I7" s="146" t="s">
        <v>12</v>
      </c>
      <c r="J7" s="146" t="s">
        <v>28</v>
      </c>
    </row>
    <row r="8" spans="1:12" s="15" customFormat="1">
      <c r="A8" s="147"/>
      <c r="B8" s="147"/>
      <c r="C8" s="127" t="s">
        <v>24</v>
      </c>
      <c r="D8" s="9" t="s">
        <v>23</v>
      </c>
      <c r="E8" s="59" t="s">
        <v>27</v>
      </c>
      <c r="F8" s="43" t="s">
        <v>17</v>
      </c>
      <c r="G8" s="43" t="s">
        <v>27</v>
      </c>
      <c r="H8" s="43" t="s">
        <v>17</v>
      </c>
      <c r="I8" s="147"/>
      <c r="J8" s="147"/>
    </row>
    <row r="9" spans="1:12" s="15" customFormat="1">
      <c r="A9" s="30"/>
      <c r="B9" s="30"/>
      <c r="C9" s="127"/>
      <c r="D9" s="9"/>
      <c r="E9" s="59"/>
      <c r="F9" s="43"/>
      <c r="G9" s="43"/>
      <c r="H9" s="43"/>
      <c r="I9" s="30"/>
      <c r="J9" s="30"/>
      <c r="L9" s="28">
        <f>I15+I41+I70+I79+I101+I109+I126+I135+I156+I181++I189+I194</f>
        <v>1423436.8168000001</v>
      </c>
    </row>
    <row r="10" spans="1:12" s="15" customFormat="1">
      <c r="A10" s="6">
        <v>1</v>
      </c>
      <c r="B10" s="36" t="s">
        <v>33</v>
      </c>
      <c r="C10" s="128"/>
      <c r="D10" s="13"/>
      <c r="E10" s="60"/>
      <c r="F10" s="29"/>
      <c r="G10" s="29"/>
      <c r="H10" s="29"/>
      <c r="I10" s="19"/>
      <c r="J10" s="13"/>
    </row>
    <row r="11" spans="1:12" s="15" customFormat="1">
      <c r="A11" s="13">
        <v>1.1000000000000001</v>
      </c>
      <c r="B11" s="18" t="s">
        <v>34</v>
      </c>
      <c r="C11" s="128">
        <v>1</v>
      </c>
      <c r="D11" s="13" t="s">
        <v>42</v>
      </c>
      <c r="E11" s="60"/>
      <c r="F11" s="29"/>
      <c r="G11" s="29">
        <v>5000</v>
      </c>
      <c r="H11" s="50">
        <f>G11*C11</f>
        <v>5000</v>
      </c>
      <c r="I11" s="19">
        <f>H11+F11</f>
        <v>5000</v>
      </c>
      <c r="J11" s="13"/>
      <c r="L11" s="28">
        <f>I25+I53+I82+I110+I138++I166+I196</f>
        <v>1423436.8167999999</v>
      </c>
    </row>
    <row r="12" spans="1:12" s="15" customFormat="1">
      <c r="A12" s="13">
        <v>1.2</v>
      </c>
      <c r="B12" s="33" t="s">
        <v>140</v>
      </c>
      <c r="C12" s="128">
        <v>6</v>
      </c>
      <c r="D12" s="13" t="s">
        <v>5</v>
      </c>
      <c r="E12" s="60"/>
      <c r="F12" s="29"/>
      <c r="G12" s="29">
        <v>148</v>
      </c>
      <c r="H12" s="50">
        <f t="shared" ref="H12:H25" si="0">G12*C12</f>
        <v>888</v>
      </c>
      <c r="I12" s="19">
        <f t="shared" ref="I12:I24" si="1">H12+F12</f>
        <v>888</v>
      </c>
      <c r="J12" s="13"/>
    </row>
    <row r="13" spans="1:12" s="15" customFormat="1">
      <c r="A13" s="31">
        <v>1.3</v>
      </c>
      <c r="B13" s="34" t="s">
        <v>35</v>
      </c>
      <c r="C13" s="129">
        <v>22</v>
      </c>
      <c r="D13" s="13" t="s">
        <v>6</v>
      </c>
      <c r="E13" s="55">
        <v>3190</v>
      </c>
      <c r="F13" s="44">
        <f>E13*C13</f>
        <v>70180</v>
      </c>
      <c r="G13" s="29">
        <v>1021</v>
      </c>
      <c r="H13" s="50">
        <f>G13*C13</f>
        <v>22462</v>
      </c>
      <c r="I13" s="19">
        <f t="shared" si="1"/>
        <v>92642</v>
      </c>
      <c r="J13" s="12"/>
    </row>
    <row r="14" spans="1:12" s="15" customFormat="1">
      <c r="A14" s="13">
        <v>1.4</v>
      </c>
      <c r="B14" s="33" t="s">
        <v>36</v>
      </c>
      <c r="C14" s="130">
        <v>22</v>
      </c>
      <c r="D14" s="13" t="s">
        <v>6</v>
      </c>
      <c r="E14" s="55"/>
      <c r="F14" s="44">
        <f t="shared" ref="F14:F25" si="2">E14*C14</f>
        <v>0</v>
      </c>
      <c r="G14" s="29">
        <v>180</v>
      </c>
      <c r="H14" s="50">
        <f t="shared" si="0"/>
        <v>3960</v>
      </c>
      <c r="I14" s="19">
        <f t="shared" si="1"/>
        <v>3960</v>
      </c>
      <c r="J14" s="13"/>
      <c r="L14" s="28">
        <f>I25+I53+I82+I110+I138+I166+I196</f>
        <v>1423436.8167999999</v>
      </c>
    </row>
    <row r="15" spans="1:12" s="15" customFormat="1">
      <c r="A15" s="1"/>
      <c r="B15" s="37" t="s">
        <v>111</v>
      </c>
      <c r="C15" s="131"/>
      <c r="D15" s="13"/>
      <c r="E15" s="55"/>
      <c r="F15" s="44"/>
      <c r="G15" s="29"/>
      <c r="H15" s="50">
        <f t="shared" si="0"/>
        <v>0</v>
      </c>
      <c r="I15" s="68">
        <f>I11+I12+I13+I14</f>
        <v>102490</v>
      </c>
      <c r="J15" s="1"/>
    </row>
    <row r="16" spans="1:12" s="15" customFormat="1">
      <c r="A16" s="6">
        <v>2</v>
      </c>
      <c r="B16" s="36" t="s">
        <v>15</v>
      </c>
      <c r="C16" s="130"/>
      <c r="D16" s="13"/>
      <c r="E16" s="55"/>
      <c r="F16" s="44"/>
      <c r="G16" s="29"/>
      <c r="H16" s="50">
        <f t="shared" si="0"/>
        <v>0</v>
      </c>
      <c r="I16" s="19">
        <f t="shared" si="1"/>
        <v>0</v>
      </c>
      <c r="J16" s="13"/>
    </row>
    <row r="17" spans="1:12" s="15" customFormat="1">
      <c r="A17" s="13">
        <v>2.1</v>
      </c>
      <c r="B17" s="18" t="s">
        <v>37</v>
      </c>
      <c r="C17" s="128">
        <v>49</v>
      </c>
      <c r="D17" s="13" t="s">
        <v>5</v>
      </c>
      <c r="E17" s="55">
        <v>1962.62</v>
      </c>
      <c r="F17" s="44">
        <f t="shared" si="2"/>
        <v>96168.37999999999</v>
      </c>
      <c r="G17" s="29">
        <v>391</v>
      </c>
      <c r="H17" s="50">
        <f t="shared" si="0"/>
        <v>19159</v>
      </c>
      <c r="I17" s="19">
        <f t="shared" si="1"/>
        <v>115327.37999999999</v>
      </c>
      <c r="J17" s="13"/>
    </row>
    <row r="18" spans="1:12" s="15" customFormat="1">
      <c r="A18" s="13">
        <v>2.2000000000000002</v>
      </c>
      <c r="B18" s="18" t="s">
        <v>29</v>
      </c>
      <c r="C18" s="128">
        <v>2</v>
      </c>
      <c r="D18" s="13" t="s">
        <v>5</v>
      </c>
      <c r="E18" s="55">
        <v>1512</v>
      </c>
      <c r="F18" s="44">
        <f t="shared" si="2"/>
        <v>3024</v>
      </c>
      <c r="G18" s="29">
        <v>398</v>
      </c>
      <c r="H18" s="50">
        <f t="shared" si="0"/>
        <v>796</v>
      </c>
      <c r="I18" s="19">
        <f t="shared" si="1"/>
        <v>3820</v>
      </c>
      <c r="J18" s="13"/>
    </row>
    <row r="19" spans="1:12" s="15" customFormat="1">
      <c r="A19" s="13">
        <v>2.2999999999999998</v>
      </c>
      <c r="B19" s="33" t="s">
        <v>16</v>
      </c>
      <c r="C19" s="128">
        <v>42</v>
      </c>
      <c r="D19" s="13" t="s">
        <v>5</v>
      </c>
      <c r="E19" s="55">
        <v>461.06</v>
      </c>
      <c r="F19" s="44">
        <f t="shared" si="2"/>
        <v>19364.52</v>
      </c>
      <c r="G19" s="29">
        <v>91</v>
      </c>
      <c r="H19" s="50">
        <f t="shared" si="0"/>
        <v>3822</v>
      </c>
      <c r="I19" s="19">
        <f t="shared" si="1"/>
        <v>23186.52</v>
      </c>
      <c r="J19" s="13"/>
    </row>
    <row r="20" spans="1:12" s="15" customFormat="1">
      <c r="A20" s="31">
        <v>2.4</v>
      </c>
      <c r="B20" s="34" t="s">
        <v>38</v>
      </c>
      <c r="C20" s="129">
        <v>189.6</v>
      </c>
      <c r="D20" s="31" t="s">
        <v>8</v>
      </c>
      <c r="E20" s="55">
        <v>17.34</v>
      </c>
      <c r="F20" s="44">
        <f t="shared" si="2"/>
        <v>3287.6639999999998</v>
      </c>
      <c r="G20" s="29">
        <v>3.3</v>
      </c>
      <c r="H20" s="50">
        <f t="shared" si="0"/>
        <v>625.67999999999995</v>
      </c>
      <c r="I20" s="19">
        <f t="shared" si="1"/>
        <v>3913.3439999999996</v>
      </c>
      <c r="J20" s="12"/>
    </row>
    <row r="21" spans="1:12" s="15" customFormat="1">
      <c r="A21" s="13">
        <v>2.5</v>
      </c>
      <c r="B21" s="34" t="s">
        <v>39</v>
      </c>
      <c r="C21" s="130">
        <v>1536.24</v>
      </c>
      <c r="D21" s="31" t="s">
        <v>8</v>
      </c>
      <c r="E21" s="55">
        <v>14.67</v>
      </c>
      <c r="F21" s="44">
        <f t="shared" si="2"/>
        <v>22536.640800000001</v>
      </c>
      <c r="G21" s="29">
        <v>3.3</v>
      </c>
      <c r="H21" s="50">
        <f t="shared" si="0"/>
        <v>5069.5919999999996</v>
      </c>
      <c r="I21" s="19">
        <f t="shared" si="1"/>
        <v>27606.232800000002</v>
      </c>
      <c r="J21" s="13"/>
    </row>
    <row r="22" spans="1:12" s="15" customFormat="1">
      <c r="A22" s="1">
        <v>2.6</v>
      </c>
      <c r="B22" s="34" t="s">
        <v>40</v>
      </c>
      <c r="C22" s="131">
        <v>24.95</v>
      </c>
      <c r="D22" s="31" t="s">
        <v>8</v>
      </c>
      <c r="E22" s="55">
        <v>14.9</v>
      </c>
      <c r="F22" s="44">
        <f t="shared" si="2"/>
        <v>371.755</v>
      </c>
      <c r="G22" s="29">
        <v>4.0999999999999996</v>
      </c>
      <c r="H22" s="50">
        <f t="shared" si="0"/>
        <v>102.29499999999999</v>
      </c>
      <c r="I22" s="19">
        <f t="shared" si="1"/>
        <v>474.04999999999995</v>
      </c>
      <c r="J22" s="1"/>
    </row>
    <row r="23" spans="1:12" s="15" customFormat="1">
      <c r="A23" s="13">
        <v>2.7</v>
      </c>
      <c r="B23" s="34" t="s">
        <v>41</v>
      </c>
      <c r="C23" s="130">
        <v>411</v>
      </c>
      <c r="D23" s="31" t="s">
        <v>8</v>
      </c>
      <c r="E23" s="55">
        <v>15.53</v>
      </c>
      <c r="F23" s="44">
        <f t="shared" si="2"/>
        <v>6382.83</v>
      </c>
      <c r="G23" s="29">
        <v>4.0999999999999996</v>
      </c>
      <c r="H23" s="50">
        <f t="shared" si="0"/>
        <v>1685.1</v>
      </c>
      <c r="I23" s="19">
        <f t="shared" si="1"/>
        <v>8067.93</v>
      </c>
      <c r="J23" s="13"/>
    </row>
    <row r="24" spans="1:12" s="15" customFormat="1">
      <c r="A24" s="13">
        <v>2.8</v>
      </c>
      <c r="B24" s="18" t="s">
        <v>31</v>
      </c>
      <c r="C24" s="130">
        <v>80</v>
      </c>
      <c r="D24" s="13" t="s">
        <v>8</v>
      </c>
      <c r="E24" s="55">
        <v>53.74</v>
      </c>
      <c r="F24" s="44">
        <f t="shared" si="2"/>
        <v>4299.2</v>
      </c>
      <c r="G24" s="29"/>
      <c r="H24" s="50">
        <f t="shared" si="0"/>
        <v>0</v>
      </c>
      <c r="I24" s="19">
        <f t="shared" si="1"/>
        <v>4299.2</v>
      </c>
      <c r="J24" s="13"/>
    </row>
    <row r="25" spans="1:12" s="15" customFormat="1">
      <c r="A25" s="13"/>
      <c r="B25" s="67" t="s">
        <v>141</v>
      </c>
      <c r="C25" s="39"/>
      <c r="D25" s="13"/>
      <c r="E25" s="55"/>
      <c r="F25" s="44">
        <f t="shared" si="2"/>
        <v>0</v>
      </c>
      <c r="G25" s="29"/>
      <c r="H25" s="50">
        <f t="shared" si="0"/>
        <v>0</v>
      </c>
      <c r="I25" s="32">
        <f>I11+I12+I13+I14+I17+I18+I19+I20+I21+I22+I23+I24</f>
        <v>289184.6568</v>
      </c>
      <c r="J25" s="13"/>
    </row>
    <row r="26" spans="1:12" s="15" customFormat="1">
      <c r="A26" s="10"/>
      <c r="B26" s="11"/>
      <c r="C26" s="132"/>
      <c r="D26" s="2"/>
      <c r="E26" s="61"/>
      <c r="F26" s="45"/>
      <c r="G26" s="45"/>
      <c r="H26" s="45"/>
      <c r="I26" s="24"/>
      <c r="J26" s="2"/>
    </row>
    <row r="27" spans="1:12" s="15" customFormat="1">
      <c r="A27" s="2"/>
      <c r="B27" s="194" t="s">
        <v>192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</row>
    <row r="28" spans="1:12" s="15" customFormat="1">
      <c r="A28"/>
      <c r="B28" s="4"/>
      <c r="C28" s="134"/>
      <c r="D28" s="3"/>
      <c r="E28" s="63"/>
      <c r="F28" s="46"/>
      <c r="G28" s="51"/>
      <c r="H28" s="51"/>
      <c r="I28" s="4"/>
      <c r="J28" s="4"/>
      <c r="L28" s="14"/>
    </row>
    <row r="29" spans="1:12" s="15" customFormat="1">
      <c r="A29"/>
      <c r="B29" s="3"/>
      <c r="C29" s="134"/>
      <c r="D29" s="3"/>
      <c r="E29" s="63"/>
      <c r="F29" s="47"/>
      <c r="G29" s="54"/>
      <c r="H29" s="46"/>
      <c r="I29" s="3"/>
      <c r="J29"/>
      <c r="L29" s="14"/>
    </row>
    <row r="30" spans="1:12" s="5" customFormat="1" ht="26.25">
      <c r="A30" s="7"/>
      <c r="B30" s="8" t="s">
        <v>20</v>
      </c>
      <c r="C30" s="124"/>
      <c r="D30" s="8"/>
      <c r="E30" s="56"/>
      <c r="F30" s="40"/>
      <c r="G30" s="40"/>
      <c r="H30" s="40"/>
      <c r="I30" s="8" t="s">
        <v>54</v>
      </c>
      <c r="J30" s="7"/>
    </row>
    <row r="31" spans="1:12" s="5" customFormat="1" ht="26.25">
      <c r="A31" s="10" t="s">
        <v>110</v>
      </c>
      <c r="B31" s="10"/>
      <c r="C31" s="125"/>
      <c r="D31" s="10"/>
      <c r="E31" s="57"/>
      <c r="F31" s="41"/>
      <c r="G31" s="41"/>
      <c r="H31" s="41"/>
      <c r="I31" s="10"/>
      <c r="J31" s="7"/>
    </row>
    <row r="32" spans="1:12" s="5" customFormat="1">
      <c r="A32" s="10" t="s">
        <v>108</v>
      </c>
      <c r="B32" s="10"/>
      <c r="C32" s="125"/>
      <c r="D32" s="10"/>
      <c r="E32" s="57"/>
      <c r="F32" s="41"/>
      <c r="G32" s="41"/>
      <c r="H32" s="41"/>
      <c r="I32" s="10"/>
    </row>
    <row r="33" spans="1:10" s="5" customFormat="1">
      <c r="A33" s="10" t="s">
        <v>109</v>
      </c>
      <c r="B33" s="10"/>
      <c r="C33" s="125"/>
      <c r="D33" s="10"/>
      <c r="E33" s="57"/>
      <c r="F33" s="41"/>
      <c r="G33" s="41"/>
      <c r="H33" s="41"/>
      <c r="I33" s="10"/>
    </row>
    <row r="34" spans="1:10">
      <c r="A34" s="27" t="s">
        <v>186</v>
      </c>
      <c r="B34" s="27"/>
      <c r="C34" s="126"/>
      <c r="D34" s="27"/>
      <c r="E34" s="58"/>
      <c r="F34" s="42"/>
      <c r="G34" s="42"/>
      <c r="H34" s="42"/>
      <c r="I34" s="27"/>
    </row>
    <row r="35" spans="1:10" s="15" customFormat="1">
      <c r="A35" s="146" t="s">
        <v>21</v>
      </c>
      <c r="B35" s="146" t="s">
        <v>22</v>
      </c>
      <c r="C35" s="148" t="s">
        <v>13</v>
      </c>
      <c r="D35" s="148"/>
      <c r="E35" s="148" t="s">
        <v>25</v>
      </c>
      <c r="F35" s="148"/>
      <c r="G35" s="148" t="s">
        <v>26</v>
      </c>
      <c r="H35" s="148"/>
      <c r="I35" s="146" t="s">
        <v>12</v>
      </c>
      <c r="J35" s="146" t="s">
        <v>28</v>
      </c>
    </row>
    <row r="36" spans="1:10" s="15" customFormat="1">
      <c r="A36" s="147"/>
      <c r="B36" s="147"/>
      <c r="C36" s="127" t="s">
        <v>24</v>
      </c>
      <c r="D36" s="9" t="s">
        <v>23</v>
      </c>
      <c r="E36" s="59" t="s">
        <v>27</v>
      </c>
      <c r="F36" s="43" t="s">
        <v>17</v>
      </c>
      <c r="G36" s="43" t="s">
        <v>27</v>
      </c>
      <c r="H36" s="43" t="s">
        <v>17</v>
      </c>
      <c r="I36" s="147"/>
      <c r="J36" s="147"/>
    </row>
    <row r="37" spans="1:10" s="15" customFormat="1">
      <c r="A37" s="30"/>
      <c r="B37" s="30"/>
      <c r="C37" s="127"/>
      <c r="D37" s="9"/>
      <c r="E37" s="59"/>
      <c r="F37" s="43"/>
      <c r="G37" s="43"/>
      <c r="H37" s="43"/>
      <c r="I37" s="30"/>
      <c r="J37" s="30"/>
    </row>
    <row r="38" spans="1:10" s="15" customFormat="1">
      <c r="A38" s="13">
        <v>2.9</v>
      </c>
      <c r="B38" s="18" t="s">
        <v>44</v>
      </c>
      <c r="C38" s="128">
        <v>222</v>
      </c>
      <c r="D38" s="13" t="s">
        <v>7</v>
      </c>
      <c r="E38" s="60">
        <v>400</v>
      </c>
      <c r="F38" s="29">
        <f>E38*C38</f>
        <v>88800</v>
      </c>
      <c r="G38" s="29">
        <v>133</v>
      </c>
      <c r="H38" s="29">
        <f>G38*C38</f>
        <v>29526</v>
      </c>
      <c r="I38" s="19">
        <f>H38+F38</f>
        <v>118326</v>
      </c>
      <c r="J38" s="13"/>
    </row>
    <row r="39" spans="1:10" s="15" customFormat="1">
      <c r="A39" s="20" t="s">
        <v>112</v>
      </c>
      <c r="B39" s="18" t="s">
        <v>43</v>
      </c>
      <c r="C39" s="128">
        <v>67</v>
      </c>
      <c r="D39" s="13" t="s">
        <v>7</v>
      </c>
      <c r="E39" s="60">
        <v>400</v>
      </c>
      <c r="F39" s="29">
        <f t="shared" ref="F39:F52" si="3">E39*C39</f>
        <v>26800</v>
      </c>
      <c r="G39" s="29">
        <v>133</v>
      </c>
      <c r="H39" s="29">
        <f t="shared" ref="H39:H52" si="4">G39*C39</f>
        <v>8911</v>
      </c>
      <c r="I39" s="19">
        <f t="shared" ref="I39:I52" si="5">H39+F39</f>
        <v>35711</v>
      </c>
      <c r="J39" s="13"/>
    </row>
    <row r="40" spans="1:10" s="15" customFormat="1">
      <c r="A40" s="13">
        <v>2.11</v>
      </c>
      <c r="B40" s="33" t="s">
        <v>30</v>
      </c>
      <c r="C40" s="128">
        <v>56</v>
      </c>
      <c r="D40" s="13" t="s">
        <v>8</v>
      </c>
      <c r="E40" s="60">
        <v>50.47</v>
      </c>
      <c r="F40" s="29">
        <f t="shared" si="3"/>
        <v>2826.3199999999997</v>
      </c>
      <c r="G40" s="29"/>
      <c r="H40" s="29">
        <f t="shared" si="4"/>
        <v>0</v>
      </c>
      <c r="I40" s="19">
        <f t="shared" si="5"/>
        <v>2826.3199999999997</v>
      </c>
      <c r="J40" s="13"/>
    </row>
    <row r="41" spans="1:10" s="15" customFormat="1">
      <c r="A41" s="31"/>
      <c r="B41" s="37" t="s">
        <v>113</v>
      </c>
      <c r="C41" s="135"/>
      <c r="D41" s="13"/>
      <c r="E41" s="55"/>
      <c r="F41" s="29">
        <f t="shared" si="3"/>
        <v>0</v>
      </c>
      <c r="G41" s="52"/>
      <c r="H41" s="29">
        <f t="shared" si="4"/>
        <v>0</v>
      </c>
      <c r="I41" s="68">
        <f>I17+I18+I19+I20+I21+I22+I23+I24+I38+I39+I40</f>
        <v>343557.9768</v>
      </c>
      <c r="J41" s="12"/>
    </row>
    <row r="42" spans="1:10" s="15" customFormat="1">
      <c r="A42" s="6">
        <v>3</v>
      </c>
      <c r="B42" s="38" t="s">
        <v>45</v>
      </c>
      <c r="C42" s="130"/>
      <c r="D42" s="13"/>
      <c r="E42" s="55"/>
      <c r="F42" s="29">
        <f t="shared" si="3"/>
        <v>0</v>
      </c>
      <c r="G42" s="19"/>
      <c r="H42" s="29">
        <f t="shared" si="4"/>
        <v>0</v>
      </c>
      <c r="I42" s="19">
        <f t="shared" si="5"/>
        <v>0</v>
      </c>
      <c r="J42" s="13"/>
    </row>
    <row r="43" spans="1:10" s="15" customFormat="1">
      <c r="A43" s="1">
        <v>3.1</v>
      </c>
      <c r="B43" s="18" t="s">
        <v>49</v>
      </c>
      <c r="C43" s="131">
        <v>615</v>
      </c>
      <c r="D43" s="13" t="s">
        <v>18</v>
      </c>
      <c r="E43" s="44">
        <v>67</v>
      </c>
      <c r="F43" s="29">
        <f t="shared" si="3"/>
        <v>41205</v>
      </c>
      <c r="G43" s="19"/>
      <c r="H43" s="29">
        <f>G43*C43</f>
        <v>0</v>
      </c>
      <c r="I43" s="19">
        <f t="shared" si="5"/>
        <v>41205</v>
      </c>
      <c r="J43" s="1"/>
    </row>
    <row r="44" spans="1:10" s="15" customFormat="1">
      <c r="A44" s="13">
        <v>3.2</v>
      </c>
      <c r="B44" s="18" t="s">
        <v>46</v>
      </c>
      <c r="C44" s="130">
        <v>225</v>
      </c>
      <c r="D44" s="13" t="s">
        <v>18</v>
      </c>
      <c r="E44" s="55">
        <v>64</v>
      </c>
      <c r="F44" s="29">
        <f t="shared" si="3"/>
        <v>14400</v>
      </c>
      <c r="G44" s="19"/>
      <c r="H44" s="29">
        <f t="shared" si="4"/>
        <v>0</v>
      </c>
      <c r="I44" s="19">
        <f t="shared" si="5"/>
        <v>14400</v>
      </c>
      <c r="J44" s="13"/>
    </row>
    <row r="45" spans="1:10" s="15" customFormat="1">
      <c r="A45" s="13">
        <v>3.3</v>
      </c>
      <c r="B45" s="18" t="s">
        <v>47</v>
      </c>
      <c r="C45" s="128">
        <v>4</v>
      </c>
      <c r="D45" s="13" t="s">
        <v>18</v>
      </c>
      <c r="E45" s="60">
        <v>64</v>
      </c>
      <c r="F45" s="29">
        <f t="shared" si="3"/>
        <v>256</v>
      </c>
      <c r="G45" s="29"/>
      <c r="H45" s="29">
        <f t="shared" si="4"/>
        <v>0</v>
      </c>
      <c r="I45" s="19">
        <f t="shared" si="5"/>
        <v>256</v>
      </c>
      <c r="J45" s="13"/>
    </row>
    <row r="46" spans="1:10" s="15" customFormat="1">
      <c r="A46" s="13">
        <v>3.4</v>
      </c>
      <c r="B46" s="18" t="s">
        <v>48</v>
      </c>
      <c r="C46" s="128">
        <v>8</v>
      </c>
      <c r="D46" s="13" t="s">
        <v>18</v>
      </c>
      <c r="E46" s="60">
        <v>41</v>
      </c>
      <c r="F46" s="29">
        <f t="shared" si="3"/>
        <v>328</v>
      </c>
      <c r="G46" s="29"/>
      <c r="H46" s="29">
        <f t="shared" si="4"/>
        <v>0</v>
      </c>
      <c r="I46" s="19">
        <f t="shared" si="5"/>
        <v>328</v>
      </c>
      <c r="J46" s="13"/>
    </row>
    <row r="47" spans="1:10" s="15" customFormat="1">
      <c r="A47" s="13">
        <v>3.5</v>
      </c>
      <c r="B47" s="33" t="s">
        <v>115</v>
      </c>
      <c r="C47" s="128">
        <v>38</v>
      </c>
      <c r="D47" s="13" t="s">
        <v>2</v>
      </c>
      <c r="E47" s="60">
        <v>550</v>
      </c>
      <c r="F47" s="29">
        <f t="shared" si="3"/>
        <v>20900</v>
      </c>
      <c r="G47" s="29">
        <v>271.2</v>
      </c>
      <c r="H47" s="29">
        <f t="shared" si="4"/>
        <v>10305.6</v>
      </c>
      <c r="I47" s="19">
        <f t="shared" si="5"/>
        <v>31205.599999999999</v>
      </c>
      <c r="J47" s="13"/>
    </row>
    <row r="48" spans="1:10" s="15" customFormat="1">
      <c r="A48" s="31">
        <v>3.6</v>
      </c>
      <c r="B48" s="18" t="s">
        <v>114</v>
      </c>
      <c r="C48" s="129">
        <v>34</v>
      </c>
      <c r="D48" s="13" t="s">
        <v>2</v>
      </c>
      <c r="E48" s="55">
        <v>440</v>
      </c>
      <c r="F48" s="29">
        <f t="shared" si="3"/>
        <v>14960</v>
      </c>
      <c r="G48" s="142">
        <v>214.8</v>
      </c>
      <c r="H48" s="29">
        <f t="shared" si="4"/>
        <v>7303.2000000000007</v>
      </c>
      <c r="I48" s="19">
        <f t="shared" si="5"/>
        <v>22263.200000000001</v>
      </c>
      <c r="J48" s="12"/>
    </row>
    <row r="49" spans="1:12" s="15" customFormat="1">
      <c r="A49" s="13">
        <v>3.7</v>
      </c>
      <c r="B49" s="34" t="s">
        <v>50</v>
      </c>
      <c r="C49" s="130">
        <v>62</v>
      </c>
      <c r="D49" s="13" t="s">
        <v>2</v>
      </c>
      <c r="E49" s="55">
        <v>418.23</v>
      </c>
      <c r="F49" s="29">
        <f t="shared" si="3"/>
        <v>25930.260000000002</v>
      </c>
      <c r="G49" s="19">
        <v>235</v>
      </c>
      <c r="H49" s="29">
        <f t="shared" si="4"/>
        <v>14570</v>
      </c>
      <c r="I49" s="19">
        <f t="shared" si="5"/>
        <v>40500.26</v>
      </c>
      <c r="J49" s="13"/>
    </row>
    <row r="50" spans="1:12" s="15" customFormat="1" ht="20.25" customHeight="1">
      <c r="A50" s="1">
        <v>3.8</v>
      </c>
      <c r="B50" s="34" t="s">
        <v>51</v>
      </c>
      <c r="C50" s="131">
        <v>86</v>
      </c>
      <c r="D50" s="31" t="s">
        <v>11</v>
      </c>
      <c r="E50" s="44">
        <v>61.5</v>
      </c>
      <c r="F50" s="29">
        <f t="shared" si="3"/>
        <v>5289</v>
      </c>
      <c r="G50" s="19"/>
      <c r="H50" s="29">
        <f t="shared" si="4"/>
        <v>0</v>
      </c>
      <c r="I50" s="19">
        <f t="shared" si="5"/>
        <v>5289</v>
      </c>
      <c r="J50" s="1"/>
    </row>
    <row r="51" spans="1:12" s="15" customFormat="1">
      <c r="A51" s="13">
        <v>3.9</v>
      </c>
      <c r="B51" s="34" t="s">
        <v>52</v>
      </c>
      <c r="C51" s="130">
        <v>86</v>
      </c>
      <c r="D51" s="31" t="s">
        <v>11</v>
      </c>
      <c r="E51" s="55">
        <v>30</v>
      </c>
      <c r="F51" s="29">
        <f t="shared" si="3"/>
        <v>2580</v>
      </c>
      <c r="G51" s="19">
        <v>73</v>
      </c>
      <c r="H51" s="29">
        <f t="shared" si="4"/>
        <v>6278</v>
      </c>
      <c r="I51" s="19">
        <f t="shared" si="5"/>
        <v>8858</v>
      </c>
      <c r="J51" s="13"/>
    </row>
    <row r="52" spans="1:12" s="15" customFormat="1">
      <c r="A52" s="20" t="s">
        <v>116</v>
      </c>
      <c r="B52" s="18" t="s">
        <v>53</v>
      </c>
      <c r="C52" s="130">
        <v>144</v>
      </c>
      <c r="D52" s="13" t="s">
        <v>18</v>
      </c>
      <c r="E52" s="55">
        <v>40</v>
      </c>
      <c r="F52" s="29">
        <f t="shared" si="3"/>
        <v>5760</v>
      </c>
      <c r="G52" s="19">
        <v>10</v>
      </c>
      <c r="H52" s="29">
        <f t="shared" si="4"/>
        <v>1440</v>
      </c>
      <c r="I52" s="19">
        <f t="shared" si="5"/>
        <v>7200</v>
      </c>
      <c r="J52" s="13"/>
    </row>
    <row r="53" spans="1:12" s="15" customFormat="1">
      <c r="A53" s="13"/>
      <c r="B53" s="6" t="s">
        <v>141</v>
      </c>
      <c r="C53" s="39"/>
      <c r="D53" s="13"/>
      <c r="E53" s="64"/>
      <c r="F53" s="19"/>
      <c r="G53" s="19"/>
      <c r="H53" s="19"/>
      <c r="I53" s="32">
        <f>I38+I39+I40+I43+I44+I45+I46+I47+I48+I49+I50+I51+I52</f>
        <v>328368.38</v>
      </c>
      <c r="J53" s="13"/>
    </row>
    <row r="54" spans="1:12" s="15" customFormat="1">
      <c r="A54" s="11"/>
      <c r="B54" s="21"/>
      <c r="C54" s="136"/>
      <c r="D54" s="11"/>
      <c r="E54" s="65"/>
      <c r="F54" s="48"/>
      <c r="G54" s="48"/>
      <c r="H54" s="48"/>
      <c r="I54" s="35"/>
      <c r="J54" s="11"/>
    </row>
    <row r="55" spans="1:12" s="15" customFormat="1">
      <c r="A55" s="11"/>
      <c r="B55" s="194" t="s">
        <v>192</v>
      </c>
      <c r="C55" s="195"/>
      <c r="D55" s="195"/>
      <c r="E55" s="195"/>
      <c r="F55" s="195"/>
      <c r="G55" s="195"/>
      <c r="H55" s="195"/>
      <c r="I55" s="195"/>
      <c r="J55" s="195"/>
      <c r="K55" s="195"/>
      <c r="L55" s="195"/>
    </row>
    <row r="56" spans="1:12" s="15" customFormat="1">
      <c r="A56" s="11"/>
      <c r="B56" s="21"/>
      <c r="C56" s="136"/>
      <c r="D56" s="11"/>
      <c r="E56" s="65"/>
      <c r="F56" s="48"/>
      <c r="G56" s="48"/>
      <c r="H56" s="48"/>
      <c r="I56" s="35"/>
      <c r="J56" s="11"/>
    </row>
    <row r="57" spans="1:12" s="15" customFormat="1">
      <c r="A57" s="11"/>
      <c r="B57" s="21"/>
      <c r="C57" s="136"/>
      <c r="D57" s="11"/>
      <c r="E57" s="65"/>
      <c r="F57" s="48"/>
      <c r="G57" s="48"/>
      <c r="H57" s="48"/>
      <c r="I57" s="35"/>
      <c r="J57" s="11"/>
    </row>
    <row r="58" spans="1:12" s="15" customFormat="1" ht="26.25">
      <c r="A58" s="7"/>
      <c r="B58" s="8" t="s">
        <v>20</v>
      </c>
      <c r="C58" s="124"/>
      <c r="D58" s="8"/>
      <c r="E58" s="56"/>
      <c r="F58" s="40"/>
      <c r="G58" s="40"/>
      <c r="H58" s="40"/>
      <c r="I58" s="8" t="s">
        <v>56</v>
      </c>
      <c r="J58" s="7"/>
    </row>
    <row r="59" spans="1:12" s="5" customFormat="1" ht="26.25">
      <c r="A59" s="10" t="s">
        <v>110</v>
      </c>
      <c r="B59" s="10"/>
      <c r="C59" s="125"/>
      <c r="D59" s="10"/>
      <c r="E59" s="57"/>
      <c r="F59" s="41"/>
      <c r="G59" s="41"/>
      <c r="H59" s="41"/>
      <c r="I59" s="10"/>
      <c r="J59" s="7"/>
    </row>
    <row r="60" spans="1:12" s="5" customFormat="1">
      <c r="A60" s="10" t="s">
        <v>108</v>
      </c>
      <c r="B60" s="10"/>
      <c r="C60" s="125"/>
      <c r="D60" s="10"/>
      <c r="E60" s="57"/>
      <c r="F60" s="41"/>
      <c r="G60" s="41"/>
      <c r="H60" s="41"/>
      <c r="I60" s="10"/>
    </row>
    <row r="61" spans="1:12" s="5" customFormat="1">
      <c r="A61" s="10" t="s">
        <v>109</v>
      </c>
      <c r="B61" s="10"/>
      <c r="C61" s="125"/>
      <c r="D61" s="10"/>
      <c r="E61" s="57"/>
      <c r="F61" s="41"/>
      <c r="G61" s="41"/>
      <c r="H61" s="41"/>
      <c r="I61" s="10"/>
    </row>
    <row r="62" spans="1:12">
      <c r="A62" s="27" t="s">
        <v>187</v>
      </c>
      <c r="B62" s="27"/>
      <c r="C62" s="126"/>
      <c r="D62" s="27"/>
      <c r="E62" s="58"/>
      <c r="F62" s="42"/>
      <c r="G62" s="42"/>
      <c r="H62" s="42"/>
      <c r="I62" s="27"/>
    </row>
    <row r="63" spans="1:12" s="15" customFormat="1" ht="21.75" customHeight="1">
      <c r="A63" s="146" t="s">
        <v>21</v>
      </c>
      <c r="B63" s="146" t="s">
        <v>22</v>
      </c>
      <c r="C63" s="148" t="s">
        <v>13</v>
      </c>
      <c r="D63" s="148"/>
      <c r="E63" s="148" t="s">
        <v>25</v>
      </c>
      <c r="F63" s="148"/>
      <c r="G63" s="148" t="s">
        <v>26</v>
      </c>
      <c r="H63" s="148"/>
      <c r="I63" s="146" t="s">
        <v>12</v>
      </c>
      <c r="J63" s="146" t="s">
        <v>28</v>
      </c>
      <c r="L63" s="16"/>
    </row>
    <row r="64" spans="1:12" s="15" customFormat="1">
      <c r="A64" s="147"/>
      <c r="B64" s="147"/>
      <c r="C64" s="127" t="s">
        <v>24</v>
      </c>
      <c r="D64" s="9" t="s">
        <v>23</v>
      </c>
      <c r="E64" s="59" t="s">
        <v>27</v>
      </c>
      <c r="F64" s="43" t="s">
        <v>17</v>
      </c>
      <c r="G64" s="43" t="s">
        <v>27</v>
      </c>
      <c r="H64" s="43" t="s">
        <v>17</v>
      </c>
      <c r="I64" s="147"/>
      <c r="J64" s="147"/>
    </row>
    <row r="65" spans="1:14" s="15" customFormat="1">
      <c r="A65" s="30"/>
      <c r="B65" s="30"/>
      <c r="C65" s="127"/>
      <c r="D65" s="9"/>
      <c r="E65" s="59"/>
      <c r="F65" s="43"/>
      <c r="G65" s="43"/>
      <c r="H65" s="43"/>
      <c r="I65" s="30"/>
      <c r="J65" s="30"/>
    </row>
    <row r="66" spans="1:14" s="15" customFormat="1">
      <c r="A66" s="13">
        <v>3.11</v>
      </c>
      <c r="B66" s="18" t="s">
        <v>57</v>
      </c>
      <c r="C66" s="128">
        <v>16</v>
      </c>
      <c r="D66" s="13" t="s">
        <v>11</v>
      </c>
      <c r="E66" s="60">
        <v>350</v>
      </c>
      <c r="F66" s="29">
        <f>C66*E66</f>
        <v>5600</v>
      </c>
      <c r="G66" s="29">
        <v>20</v>
      </c>
      <c r="H66" s="29">
        <f>G66*C66</f>
        <v>320</v>
      </c>
      <c r="I66" s="19">
        <f>F66+H66</f>
        <v>5920</v>
      </c>
      <c r="J66" s="192" t="s">
        <v>183</v>
      </c>
    </row>
    <row r="67" spans="1:14" s="15" customFormat="1">
      <c r="A67" s="13">
        <v>3.12</v>
      </c>
      <c r="B67" s="18" t="s">
        <v>58</v>
      </c>
      <c r="C67" s="128">
        <v>1</v>
      </c>
      <c r="D67" s="13" t="s">
        <v>42</v>
      </c>
      <c r="E67" s="60">
        <v>5000</v>
      </c>
      <c r="F67" s="29">
        <f t="shared" ref="F67:F81" si="6">C67*E67</f>
        <v>5000</v>
      </c>
      <c r="G67" s="29"/>
      <c r="H67" s="29">
        <f t="shared" ref="H67:H81" si="7">G67*C67</f>
        <v>0</v>
      </c>
      <c r="I67" s="19">
        <f t="shared" ref="I67:I81" si="8">F67+H67</f>
        <v>5000</v>
      </c>
      <c r="J67" s="13"/>
      <c r="N67" s="28"/>
    </row>
    <row r="68" spans="1:14" s="26" customFormat="1">
      <c r="A68" s="13">
        <v>3.13</v>
      </c>
      <c r="B68" s="18" t="s">
        <v>139</v>
      </c>
      <c r="C68" s="128">
        <v>276</v>
      </c>
      <c r="D68" s="13" t="s">
        <v>1</v>
      </c>
      <c r="E68" s="60"/>
      <c r="F68" s="29">
        <f t="shared" si="6"/>
        <v>0</v>
      </c>
      <c r="G68" s="29">
        <v>50</v>
      </c>
      <c r="H68" s="29">
        <f t="shared" si="7"/>
        <v>13800</v>
      </c>
      <c r="I68" s="19">
        <f t="shared" si="8"/>
        <v>13800</v>
      </c>
      <c r="J68" s="13"/>
    </row>
    <row r="69" spans="1:14" s="26" customFormat="1">
      <c r="A69" s="13">
        <v>3.13</v>
      </c>
      <c r="B69" s="33" t="s">
        <v>138</v>
      </c>
      <c r="C69" s="128">
        <v>1457</v>
      </c>
      <c r="D69" s="13" t="s">
        <v>8</v>
      </c>
      <c r="E69" s="60"/>
      <c r="F69" s="29">
        <f t="shared" si="6"/>
        <v>0</v>
      </c>
      <c r="G69" s="29">
        <v>10</v>
      </c>
      <c r="H69" s="29">
        <f t="shared" si="7"/>
        <v>14570</v>
      </c>
      <c r="I69" s="19">
        <f t="shared" si="8"/>
        <v>14570</v>
      </c>
      <c r="J69" s="13"/>
    </row>
    <row r="70" spans="1:14" s="26" customFormat="1">
      <c r="A70" s="31"/>
      <c r="B70" s="37" t="s">
        <v>117</v>
      </c>
      <c r="C70" s="135"/>
      <c r="D70" s="13"/>
      <c r="E70" s="55"/>
      <c r="F70" s="29">
        <f t="shared" si="6"/>
        <v>0</v>
      </c>
      <c r="G70" s="52"/>
      <c r="H70" s="29">
        <f t="shared" si="7"/>
        <v>0</v>
      </c>
      <c r="I70" s="69">
        <f>I43+I44+I45+I46+I47+I48+I49+I50+I51+I52+I66+I67+I68+I69</f>
        <v>210795.06</v>
      </c>
      <c r="J70" s="12"/>
    </row>
    <row r="71" spans="1:14" s="5" customFormat="1">
      <c r="A71" s="6">
        <v>4</v>
      </c>
      <c r="B71" s="38" t="s">
        <v>59</v>
      </c>
      <c r="C71" s="130"/>
      <c r="D71" s="13"/>
      <c r="E71" s="55"/>
      <c r="F71" s="29">
        <f t="shared" si="6"/>
        <v>0</v>
      </c>
      <c r="G71" s="19"/>
      <c r="H71" s="29">
        <f t="shared" si="7"/>
        <v>0</v>
      </c>
      <c r="I71" s="19">
        <f t="shared" si="8"/>
        <v>0</v>
      </c>
      <c r="J71" s="13"/>
    </row>
    <row r="72" spans="1:14" s="5" customFormat="1">
      <c r="A72" s="1">
        <v>4.0999999999999996</v>
      </c>
      <c r="B72" s="18" t="s">
        <v>60</v>
      </c>
      <c r="C72" s="131"/>
      <c r="D72" s="13"/>
      <c r="E72" s="44" t="s">
        <v>9</v>
      </c>
      <c r="F72" s="29"/>
      <c r="G72" s="19" t="s">
        <v>9</v>
      </c>
      <c r="H72" s="29"/>
      <c r="I72" s="19">
        <f t="shared" si="8"/>
        <v>0</v>
      </c>
      <c r="J72" s="1"/>
    </row>
    <row r="73" spans="1:14" s="5" customFormat="1">
      <c r="A73" s="13"/>
      <c r="B73" s="18" t="s">
        <v>61</v>
      </c>
      <c r="C73" s="130">
        <v>120</v>
      </c>
      <c r="D73" s="13" t="s">
        <v>1</v>
      </c>
      <c r="E73" s="55">
        <v>276</v>
      </c>
      <c r="F73" s="29">
        <f t="shared" si="6"/>
        <v>33120</v>
      </c>
      <c r="G73" s="19">
        <v>158</v>
      </c>
      <c r="H73" s="29">
        <f t="shared" si="7"/>
        <v>18960</v>
      </c>
      <c r="I73" s="19">
        <f t="shared" si="8"/>
        <v>52080</v>
      </c>
      <c r="J73" s="13"/>
    </row>
    <row r="74" spans="1:14" s="5" customFormat="1">
      <c r="A74" s="13">
        <v>4.2</v>
      </c>
      <c r="B74" s="18" t="s">
        <v>62</v>
      </c>
      <c r="C74" s="128"/>
      <c r="D74" s="13"/>
      <c r="E74" s="60"/>
      <c r="F74" s="29">
        <f t="shared" si="6"/>
        <v>0</v>
      </c>
      <c r="G74" s="29"/>
      <c r="H74" s="29">
        <f t="shared" si="7"/>
        <v>0</v>
      </c>
      <c r="I74" s="19">
        <f t="shared" si="8"/>
        <v>0</v>
      </c>
      <c r="J74" s="13"/>
    </row>
    <row r="75" spans="1:14" s="5" customFormat="1">
      <c r="A75" s="13"/>
      <c r="B75" s="18" t="s">
        <v>61</v>
      </c>
      <c r="C75" s="128">
        <v>72</v>
      </c>
      <c r="D75" s="13" t="s">
        <v>1</v>
      </c>
      <c r="E75" s="60">
        <v>259</v>
      </c>
      <c r="F75" s="29">
        <f t="shared" si="6"/>
        <v>18648</v>
      </c>
      <c r="G75" s="29">
        <v>158</v>
      </c>
      <c r="H75" s="29">
        <f t="shared" si="7"/>
        <v>11376</v>
      </c>
      <c r="I75" s="19">
        <f t="shared" si="8"/>
        <v>30024</v>
      </c>
      <c r="J75" s="13"/>
    </row>
    <row r="76" spans="1:14">
      <c r="A76" s="13">
        <v>4.3</v>
      </c>
      <c r="B76" s="18" t="s">
        <v>63</v>
      </c>
      <c r="C76" s="128"/>
      <c r="D76" s="13"/>
      <c r="E76" s="60"/>
      <c r="F76" s="29">
        <f t="shared" si="6"/>
        <v>0</v>
      </c>
      <c r="G76" s="29"/>
      <c r="H76" s="29">
        <f t="shared" si="7"/>
        <v>0</v>
      </c>
      <c r="I76" s="19">
        <f t="shared" si="8"/>
        <v>0</v>
      </c>
      <c r="J76" s="13"/>
    </row>
    <row r="77" spans="1:14" s="5" customFormat="1">
      <c r="A77" s="31"/>
      <c r="B77" s="18" t="s">
        <v>61</v>
      </c>
      <c r="C77" s="129">
        <v>24</v>
      </c>
      <c r="D77" s="13" t="s">
        <v>1</v>
      </c>
      <c r="E77" s="55">
        <v>259</v>
      </c>
      <c r="F77" s="29">
        <f t="shared" si="6"/>
        <v>6216</v>
      </c>
      <c r="G77" s="66">
        <v>158</v>
      </c>
      <c r="H77" s="29">
        <f t="shared" si="7"/>
        <v>3792</v>
      </c>
      <c r="I77" s="19">
        <f t="shared" si="8"/>
        <v>10008</v>
      </c>
      <c r="J77" s="12"/>
    </row>
    <row r="78" spans="1:14" s="5" customFormat="1">
      <c r="A78" s="13">
        <v>4.4000000000000004</v>
      </c>
      <c r="B78" s="34" t="s">
        <v>64</v>
      </c>
      <c r="C78" s="130">
        <v>99</v>
      </c>
      <c r="D78" s="13" t="s">
        <v>1</v>
      </c>
      <c r="E78" s="55">
        <v>100</v>
      </c>
      <c r="F78" s="29">
        <f t="shared" si="6"/>
        <v>9900</v>
      </c>
      <c r="G78" s="19">
        <v>82</v>
      </c>
      <c r="H78" s="29">
        <f t="shared" si="7"/>
        <v>8118</v>
      </c>
      <c r="I78" s="19">
        <f t="shared" si="8"/>
        <v>18018</v>
      </c>
      <c r="J78" s="13"/>
    </row>
    <row r="79" spans="1:14" s="5" customFormat="1">
      <c r="A79" s="1"/>
      <c r="B79" s="37" t="s">
        <v>118</v>
      </c>
      <c r="C79" s="131"/>
      <c r="D79" s="31"/>
      <c r="E79" s="44" t="s">
        <v>9</v>
      </c>
      <c r="F79" s="29"/>
      <c r="G79" s="19" t="s">
        <v>9</v>
      </c>
      <c r="H79" s="29"/>
      <c r="I79" s="68">
        <f>I73+I75+I77+I78</f>
        <v>110130</v>
      </c>
      <c r="J79" s="1"/>
    </row>
    <row r="80" spans="1:14" s="5" customFormat="1">
      <c r="A80" s="13">
        <v>5</v>
      </c>
      <c r="B80" s="34" t="s">
        <v>19</v>
      </c>
      <c r="C80" s="130"/>
      <c r="D80" s="31"/>
      <c r="E80" s="55"/>
      <c r="F80" s="29">
        <f t="shared" si="6"/>
        <v>0</v>
      </c>
      <c r="G80" s="19"/>
      <c r="H80" s="29"/>
      <c r="I80" s="19">
        <f t="shared" si="8"/>
        <v>0</v>
      </c>
      <c r="J80" s="13"/>
    </row>
    <row r="81" spans="1:12" s="5" customFormat="1">
      <c r="A81" s="13">
        <v>5.0999999999999996</v>
      </c>
      <c r="B81" s="18" t="s">
        <v>65</v>
      </c>
      <c r="C81" s="130">
        <v>252</v>
      </c>
      <c r="D81" s="13" t="s">
        <v>1</v>
      </c>
      <c r="E81" s="55">
        <v>279</v>
      </c>
      <c r="F81" s="29">
        <f t="shared" si="6"/>
        <v>70308</v>
      </c>
      <c r="G81" s="19">
        <v>89</v>
      </c>
      <c r="H81" s="29">
        <f t="shared" si="7"/>
        <v>22428</v>
      </c>
      <c r="I81" s="19">
        <f t="shared" si="8"/>
        <v>92736</v>
      </c>
      <c r="J81" s="13"/>
    </row>
    <row r="82" spans="1:12" s="5" customFormat="1">
      <c r="A82" s="13"/>
      <c r="B82" s="6" t="s">
        <v>141</v>
      </c>
      <c r="C82" s="39"/>
      <c r="D82" s="13"/>
      <c r="E82" s="64"/>
      <c r="F82" s="19"/>
      <c r="G82" s="19"/>
      <c r="H82" s="19"/>
      <c r="I82" s="32">
        <f>I66+I67+I68+I69+I73+I75+I77+I81+I78</f>
        <v>242156</v>
      </c>
      <c r="J82" s="13"/>
    </row>
    <row r="83" spans="1:12" s="5" customFormat="1">
      <c r="A83" s="11"/>
      <c r="B83" s="21"/>
      <c r="C83" s="136"/>
      <c r="D83" s="11"/>
      <c r="E83" s="65"/>
      <c r="F83" s="48"/>
      <c r="G83" s="48"/>
      <c r="H83" s="48"/>
      <c r="I83" s="35"/>
      <c r="J83" s="11"/>
    </row>
    <row r="84" spans="1:12" s="5" customFormat="1">
      <c r="A84" s="11"/>
      <c r="B84" s="194" t="s">
        <v>192</v>
      </c>
      <c r="C84" s="195"/>
      <c r="D84" s="195"/>
      <c r="E84" s="195"/>
      <c r="F84" s="195"/>
      <c r="G84" s="195"/>
      <c r="H84" s="195"/>
      <c r="I84" s="195"/>
      <c r="J84" s="195"/>
      <c r="K84" s="195"/>
      <c r="L84" s="195"/>
    </row>
    <row r="85" spans="1:12" s="5" customFormat="1">
      <c r="A85" s="11"/>
      <c r="B85" s="21"/>
      <c r="C85" s="136"/>
      <c r="D85" s="11"/>
      <c r="E85" s="65"/>
      <c r="F85" s="48"/>
      <c r="G85" s="48"/>
      <c r="H85" s="48"/>
      <c r="I85" s="35"/>
      <c r="J85" s="11"/>
    </row>
    <row r="86" spans="1:12" s="5" customFormat="1">
      <c r="A86" s="11"/>
      <c r="B86" s="21"/>
      <c r="C86" s="136"/>
      <c r="D86" s="11"/>
      <c r="E86" s="65"/>
      <c r="F86" s="48"/>
      <c r="G86" s="48"/>
      <c r="H86" s="48"/>
      <c r="I86" s="35"/>
      <c r="J86" s="11"/>
    </row>
    <row r="87" spans="1:12" s="5" customFormat="1">
      <c r="A87" s="11"/>
      <c r="B87" s="21"/>
      <c r="C87" s="136"/>
      <c r="D87" s="11"/>
      <c r="E87" s="65"/>
      <c r="F87" s="48"/>
      <c r="G87" s="48"/>
      <c r="H87" s="48"/>
      <c r="I87" s="35"/>
      <c r="J87" s="11"/>
    </row>
    <row r="88" spans="1:12" s="15" customFormat="1" ht="26.25">
      <c r="A88" s="7"/>
      <c r="B88" s="8" t="s">
        <v>20</v>
      </c>
      <c r="C88" s="124"/>
      <c r="D88" s="8"/>
      <c r="E88" s="56"/>
      <c r="F88" s="40"/>
      <c r="G88" s="40"/>
      <c r="H88" s="40"/>
      <c r="I88" s="8" t="s">
        <v>66</v>
      </c>
      <c r="J88" s="7"/>
    </row>
    <row r="89" spans="1:12" s="5" customFormat="1" ht="26.25">
      <c r="A89" s="10" t="s">
        <v>110</v>
      </c>
      <c r="B89" s="10"/>
      <c r="C89" s="125"/>
      <c r="D89" s="10"/>
      <c r="E89" s="57"/>
      <c r="F89" s="41"/>
      <c r="G89" s="41"/>
      <c r="H89" s="41"/>
      <c r="I89" s="10"/>
      <c r="J89" s="7"/>
    </row>
    <row r="90" spans="1:12" s="5" customFormat="1">
      <c r="A90" s="10" t="s">
        <v>108</v>
      </c>
      <c r="B90" s="10"/>
      <c r="C90" s="125"/>
      <c r="D90" s="10"/>
      <c r="E90" s="57"/>
      <c r="F90" s="41"/>
      <c r="G90" s="41"/>
      <c r="H90" s="41"/>
      <c r="I90" s="10"/>
    </row>
    <row r="91" spans="1:12" s="5" customFormat="1">
      <c r="A91" s="10" t="s">
        <v>109</v>
      </c>
      <c r="B91" s="10"/>
      <c r="C91" s="125"/>
      <c r="D91" s="10"/>
      <c r="E91" s="57"/>
      <c r="F91" s="41"/>
      <c r="G91" s="41"/>
      <c r="H91" s="41"/>
      <c r="I91" s="10"/>
    </row>
    <row r="92" spans="1:12">
      <c r="A92" s="27" t="s">
        <v>188</v>
      </c>
      <c r="B92" s="27"/>
      <c r="C92" s="126"/>
      <c r="D92" s="27"/>
      <c r="E92" s="58"/>
      <c r="F92" s="42"/>
      <c r="G92" s="42"/>
      <c r="H92" s="42"/>
      <c r="I92" s="27"/>
    </row>
    <row r="93" spans="1:12" s="15" customFormat="1" ht="21.75" customHeight="1">
      <c r="A93" s="146" t="s">
        <v>21</v>
      </c>
      <c r="B93" s="146" t="s">
        <v>22</v>
      </c>
      <c r="C93" s="148" t="s">
        <v>13</v>
      </c>
      <c r="D93" s="148"/>
      <c r="E93" s="148" t="s">
        <v>25</v>
      </c>
      <c r="F93" s="148"/>
      <c r="G93" s="148" t="s">
        <v>26</v>
      </c>
      <c r="H93" s="148"/>
      <c r="I93" s="146" t="s">
        <v>12</v>
      </c>
      <c r="J93" s="146" t="s">
        <v>28</v>
      </c>
      <c r="L93" s="16"/>
    </row>
    <row r="94" spans="1:12" s="15" customFormat="1">
      <c r="A94" s="147"/>
      <c r="B94" s="147"/>
      <c r="C94" s="127" t="s">
        <v>24</v>
      </c>
      <c r="D94" s="9" t="s">
        <v>23</v>
      </c>
      <c r="E94" s="59" t="s">
        <v>27</v>
      </c>
      <c r="F94" s="43" t="s">
        <v>17</v>
      </c>
      <c r="G94" s="43" t="s">
        <v>27</v>
      </c>
      <c r="H94" s="43" t="s">
        <v>17</v>
      </c>
      <c r="I94" s="147"/>
      <c r="J94" s="147"/>
    </row>
    <row r="95" spans="1:12" s="15" customFormat="1">
      <c r="A95" s="30"/>
      <c r="B95" s="30"/>
      <c r="C95" s="127"/>
      <c r="D95" s="9"/>
      <c r="E95" s="59"/>
      <c r="F95" s="43"/>
      <c r="G95" s="43"/>
      <c r="H95" s="43"/>
      <c r="I95" s="30"/>
      <c r="J95" s="30"/>
    </row>
    <row r="96" spans="1:12" s="15" customFormat="1">
      <c r="A96" s="13">
        <v>5.2</v>
      </c>
      <c r="B96" s="18" t="s">
        <v>119</v>
      </c>
      <c r="C96" s="128">
        <v>355</v>
      </c>
      <c r="D96" s="13" t="s">
        <v>1</v>
      </c>
      <c r="E96" s="60">
        <v>65</v>
      </c>
      <c r="F96" s="29">
        <f>E96*C96</f>
        <v>23075</v>
      </c>
      <c r="G96" s="29">
        <v>82</v>
      </c>
      <c r="H96" s="29">
        <f>C96*G96</f>
        <v>29110</v>
      </c>
      <c r="I96" s="19">
        <f>F96+H96</f>
        <v>52185</v>
      </c>
      <c r="J96" s="13"/>
    </row>
    <row r="97" spans="1:14" s="15" customFormat="1">
      <c r="A97" s="13">
        <v>5.3</v>
      </c>
      <c r="B97" s="18" t="s">
        <v>67</v>
      </c>
      <c r="C97" s="128">
        <v>77</v>
      </c>
      <c r="D97" s="13" t="s">
        <v>1</v>
      </c>
      <c r="E97" s="60">
        <v>232</v>
      </c>
      <c r="F97" s="29">
        <f t="shared" ref="F97:F109" si="9">E97*C97</f>
        <v>17864</v>
      </c>
      <c r="G97" s="29">
        <v>166</v>
      </c>
      <c r="H97" s="29">
        <f t="shared" ref="H97:H108" si="10">C97*G97</f>
        <v>12782</v>
      </c>
      <c r="I97" s="19">
        <f t="shared" ref="I97:I108" si="11">F97+H97</f>
        <v>30646</v>
      </c>
      <c r="J97" s="13"/>
      <c r="N97" s="28"/>
    </row>
    <row r="98" spans="1:14" s="26" customFormat="1">
      <c r="A98" s="13">
        <v>5.4</v>
      </c>
      <c r="B98" s="18" t="s">
        <v>68</v>
      </c>
      <c r="C98" s="128">
        <v>42</v>
      </c>
      <c r="D98" s="13" t="s">
        <v>1</v>
      </c>
      <c r="E98" s="60">
        <v>232</v>
      </c>
      <c r="F98" s="29">
        <f t="shared" si="9"/>
        <v>9744</v>
      </c>
      <c r="G98" s="29">
        <v>166</v>
      </c>
      <c r="H98" s="29">
        <f t="shared" si="10"/>
        <v>6972</v>
      </c>
      <c r="I98" s="19">
        <f t="shared" si="11"/>
        <v>16716</v>
      </c>
      <c r="J98" s="13"/>
    </row>
    <row r="99" spans="1:14" s="26" customFormat="1">
      <c r="A99" s="31">
        <v>5.5</v>
      </c>
      <c r="B99" s="34" t="s">
        <v>69</v>
      </c>
      <c r="C99" s="129">
        <v>0.36</v>
      </c>
      <c r="D99" s="13" t="s">
        <v>1</v>
      </c>
      <c r="E99" s="55">
        <v>65</v>
      </c>
      <c r="F99" s="29">
        <f t="shared" si="9"/>
        <v>23.4</v>
      </c>
      <c r="G99" s="66">
        <v>133</v>
      </c>
      <c r="H99" s="29">
        <f t="shared" si="10"/>
        <v>47.879999999999995</v>
      </c>
      <c r="I99" s="19">
        <f t="shared" si="11"/>
        <v>71.28</v>
      </c>
      <c r="J99" s="12"/>
    </row>
    <row r="100" spans="1:14" s="5" customFormat="1">
      <c r="A100" s="13">
        <v>5.6</v>
      </c>
      <c r="B100" s="33" t="s">
        <v>70</v>
      </c>
      <c r="C100" s="130">
        <v>131</v>
      </c>
      <c r="D100" s="13" t="s">
        <v>11</v>
      </c>
      <c r="E100" s="55">
        <v>111</v>
      </c>
      <c r="F100" s="29">
        <f t="shared" si="9"/>
        <v>14541</v>
      </c>
      <c r="G100" s="19">
        <v>44</v>
      </c>
      <c r="H100" s="29">
        <f t="shared" si="10"/>
        <v>5764</v>
      </c>
      <c r="I100" s="19">
        <f t="shared" si="11"/>
        <v>20305</v>
      </c>
      <c r="J100" s="13"/>
    </row>
    <row r="101" spans="1:14" s="5" customFormat="1">
      <c r="A101" s="1"/>
      <c r="B101" s="36" t="s">
        <v>120</v>
      </c>
      <c r="C101" s="131" t="s">
        <v>9</v>
      </c>
      <c r="D101" s="13"/>
      <c r="E101" s="44" t="s">
        <v>9</v>
      </c>
      <c r="F101" s="29"/>
      <c r="G101" s="19" t="s">
        <v>9</v>
      </c>
      <c r="H101" s="29"/>
      <c r="I101" s="68">
        <f>I81+I96+I97+I98+I99+I100</f>
        <v>212659.28</v>
      </c>
      <c r="J101" s="1"/>
    </row>
    <row r="102" spans="1:14" s="5" customFormat="1">
      <c r="A102" s="6">
        <v>6</v>
      </c>
      <c r="B102" s="36" t="s">
        <v>3</v>
      </c>
      <c r="C102" s="130"/>
      <c r="D102" s="13"/>
      <c r="E102" s="55"/>
      <c r="F102" s="29">
        <f t="shared" si="9"/>
        <v>0</v>
      </c>
      <c r="G102" s="19"/>
      <c r="H102" s="29">
        <f t="shared" si="10"/>
        <v>0</v>
      </c>
      <c r="I102" s="19">
        <f t="shared" si="11"/>
        <v>0</v>
      </c>
      <c r="J102" s="13"/>
    </row>
    <row r="103" spans="1:14" s="5" customFormat="1">
      <c r="A103" s="13">
        <v>6.1</v>
      </c>
      <c r="B103" s="18" t="s">
        <v>123</v>
      </c>
      <c r="C103" s="128"/>
      <c r="D103" s="13"/>
      <c r="E103" s="60"/>
      <c r="F103" s="29">
        <f t="shared" si="9"/>
        <v>0</v>
      </c>
      <c r="G103" s="29"/>
      <c r="H103" s="29">
        <f t="shared" si="10"/>
        <v>0</v>
      </c>
      <c r="I103" s="19">
        <f t="shared" si="11"/>
        <v>0</v>
      </c>
      <c r="J103" s="13"/>
    </row>
    <row r="104" spans="1:14" s="5" customFormat="1">
      <c r="A104" s="13"/>
      <c r="B104" s="18" t="s">
        <v>71</v>
      </c>
      <c r="C104" s="128">
        <v>120</v>
      </c>
      <c r="D104" s="13" t="s">
        <v>1</v>
      </c>
      <c r="E104" s="60">
        <v>262</v>
      </c>
      <c r="F104" s="29">
        <f t="shared" si="9"/>
        <v>31440</v>
      </c>
      <c r="G104" s="29">
        <v>75</v>
      </c>
      <c r="H104" s="29">
        <f t="shared" si="10"/>
        <v>9000</v>
      </c>
      <c r="I104" s="19">
        <f t="shared" si="11"/>
        <v>40440</v>
      </c>
      <c r="J104" s="192" t="s">
        <v>183</v>
      </c>
    </row>
    <row r="105" spans="1:14">
      <c r="A105" s="13">
        <v>6.2</v>
      </c>
      <c r="B105" s="18" t="s">
        <v>124</v>
      </c>
      <c r="C105" s="128"/>
      <c r="D105" s="13"/>
      <c r="E105" s="60"/>
      <c r="F105" s="29">
        <f t="shared" si="9"/>
        <v>0</v>
      </c>
      <c r="G105" s="29"/>
      <c r="H105" s="29">
        <f t="shared" si="10"/>
        <v>0</v>
      </c>
      <c r="I105" s="19">
        <f t="shared" si="11"/>
        <v>0</v>
      </c>
      <c r="J105" s="13"/>
    </row>
    <row r="106" spans="1:14" s="5" customFormat="1">
      <c r="A106" s="31"/>
      <c r="B106" s="18" t="s">
        <v>71</v>
      </c>
      <c r="C106" s="129">
        <v>42</v>
      </c>
      <c r="D106" s="13" t="s">
        <v>1</v>
      </c>
      <c r="E106" s="55">
        <v>329</v>
      </c>
      <c r="F106" s="29">
        <f t="shared" si="9"/>
        <v>13818</v>
      </c>
      <c r="G106" s="193">
        <v>75</v>
      </c>
      <c r="H106" s="29">
        <f t="shared" si="10"/>
        <v>3150</v>
      </c>
      <c r="I106" s="19">
        <f t="shared" si="11"/>
        <v>16968</v>
      </c>
      <c r="J106" s="192" t="s">
        <v>183</v>
      </c>
    </row>
    <row r="107" spans="1:14" s="5" customFormat="1">
      <c r="A107" s="13">
        <v>6.3</v>
      </c>
      <c r="B107" s="34" t="s">
        <v>72</v>
      </c>
      <c r="C107" s="130"/>
      <c r="D107" s="13"/>
      <c r="E107" s="55"/>
      <c r="F107" s="29">
        <f t="shared" si="9"/>
        <v>0</v>
      </c>
      <c r="G107" s="19"/>
      <c r="H107" s="29">
        <f t="shared" si="10"/>
        <v>0</v>
      </c>
      <c r="I107" s="19">
        <f t="shared" si="11"/>
        <v>0</v>
      </c>
      <c r="J107" s="13"/>
    </row>
    <row r="108" spans="1:14" s="5" customFormat="1">
      <c r="A108" s="1"/>
      <c r="B108" s="34" t="s">
        <v>121</v>
      </c>
      <c r="C108" s="131">
        <v>86</v>
      </c>
      <c r="D108" s="13" t="s">
        <v>1</v>
      </c>
      <c r="E108" s="44">
        <v>435</v>
      </c>
      <c r="F108" s="29">
        <f t="shared" si="9"/>
        <v>37410</v>
      </c>
      <c r="G108" s="19">
        <v>112</v>
      </c>
      <c r="H108" s="29">
        <f t="shared" si="10"/>
        <v>9632</v>
      </c>
      <c r="I108" s="19">
        <f t="shared" si="11"/>
        <v>47042</v>
      </c>
      <c r="J108" s="1"/>
    </row>
    <row r="109" spans="1:14" s="5" customFormat="1">
      <c r="A109" s="13"/>
      <c r="B109" s="37" t="s">
        <v>122</v>
      </c>
      <c r="C109" s="130"/>
      <c r="D109" s="31"/>
      <c r="E109" s="55"/>
      <c r="F109" s="29">
        <f t="shared" si="9"/>
        <v>0</v>
      </c>
      <c r="G109" s="19"/>
      <c r="H109" s="19"/>
      <c r="I109" s="70">
        <f>I104+I106+I108</f>
        <v>104450</v>
      </c>
      <c r="J109" s="13"/>
    </row>
    <row r="110" spans="1:14" s="5" customFormat="1">
      <c r="A110" s="13"/>
      <c r="B110" s="6" t="s">
        <v>141</v>
      </c>
      <c r="C110" s="39"/>
      <c r="D110" s="13"/>
      <c r="E110" s="64"/>
      <c r="F110" s="19"/>
      <c r="G110" s="19"/>
      <c r="H110" s="19"/>
      <c r="I110" s="32">
        <f>I96+I97+I98+I99+I104+I100+I106+I108</f>
        <v>224373.28</v>
      </c>
      <c r="J110" s="13"/>
    </row>
    <row r="111" spans="1:14" s="5" customFormat="1">
      <c r="A111" s="11"/>
      <c r="B111" s="21"/>
      <c r="C111" s="136"/>
      <c r="D111" s="11"/>
      <c r="E111" s="65"/>
      <c r="F111" s="48"/>
      <c r="G111" s="48"/>
      <c r="H111" s="48"/>
      <c r="I111" s="35"/>
      <c r="J111" s="11"/>
    </row>
    <row r="112" spans="1:14" s="5" customFormat="1">
      <c r="A112" s="11"/>
      <c r="B112" s="194" t="s">
        <v>192</v>
      </c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</row>
    <row r="113" spans="1:14" s="5" customFormat="1">
      <c r="A113" s="11"/>
      <c r="B113" s="21"/>
      <c r="C113" s="136"/>
      <c r="D113" s="11"/>
      <c r="E113" s="65"/>
      <c r="F113" s="48"/>
      <c r="G113" s="48"/>
      <c r="H113" s="48"/>
      <c r="I113" s="35"/>
      <c r="J113" s="11"/>
    </row>
    <row r="114" spans="1:14" s="5" customFormat="1">
      <c r="A114" s="11"/>
      <c r="B114" s="21"/>
      <c r="C114" s="136"/>
      <c r="D114" s="11"/>
      <c r="E114" s="65"/>
      <c r="F114" s="48"/>
      <c r="G114" s="48"/>
      <c r="H114" s="48"/>
      <c r="I114" s="35"/>
      <c r="J114" s="11"/>
    </row>
    <row r="115" spans="1:14" s="5" customFormat="1" ht="26.25">
      <c r="A115" s="7"/>
      <c r="B115" s="8" t="s">
        <v>20</v>
      </c>
      <c r="C115" s="124"/>
      <c r="D115" s="8"/>
      <c r="E115" s="56"/>
      <c r="F115" s="40"/>
      <c r="G115" s="40"/>
      <c r="H115" s="40"/>
      <c r="I115" s="8" t="s">
        <v>73</v>
      </c>
      <c r="J115" s="7"/>
    </row>
    <row r="116" spans="1:14" s="5" customFormat="1" ht="26.25">
      <c r="A116" s="10" t="s">
        <v>110</v>
      </c>
      <c r="B116" s="10"/>
      <c r="C116" s="125"/>
      <c r="D116" s="10"/>
      <c r="E116" s="57"/>
      <c r="F116" s="41"/>
      <c r="G116" s="41"/>
      <c r="H116" s="41"/>
      <c r="I116" s="10"/>
      <c r="J116" s="7"/>
    </row>
    <row r="117" spans="1:14" s="5" customFormat="1">
      <c r="A117" s="10" t="s">
        <v>108</v>
      </c>
      <c r="B117" s="10"/>
      <c r="C117" s="125"/>
      <c r="D117" s="10"/>
      <c r="E117" s="57"/>
      <c r="F117" s="41"/>
      <c r="G117" s="41"/>
      <c r="H117" s="41"/>
      <c r="I117" s="10"/>
    </row>
    <row r="118" spans="1:14" s="5" customFormat="1">
      <c r="A118" s="10" t="s">
        <v>109</v>
      </c>
      <c r="B118" s="10"/>
      <c r="C118" s="125"/>
      <c r="D118" s="10"/>
      <c r="E118" s="57"/>
      <c r="F118" s="41"/>
      <c r="G118" s="41"/>
      <c r="H118" s="41"/>
      <c r="I118" s="10"/>
    </row>
    <row r="119" spans="1:14">
      <c r="A119" s="27" t="s">
        <v>189</v>
      </c>
      <c r="B119" s="27"/>
      <c r="C119" s="126"/>
      <c r="D119" s="27"/>
      <c r="E119" s="58"/>
      <c r="F119" s="42"/>
      <c r="G119" s="42"/>
      <c r="H119" s="42"/>
      <c r="I119" s="27"/>
    </row>
    <row r="120" spans="1:14" s="5" customFormat="1">
      <c r="A120" s="146" t="s">
        <v>21</v>
      </c>
      <c r="B120" s="146" t="s">
        <v>22</v>
      </c>
      <c r="C120" s="148" t="s">
        <v>13</v>
      </c>
      <c r="D120" s="148"/>
      <c r="E120" s="148" t="s">
        <v>25</v>
      </c>
      <c r="F120" s="148"/>
      <c r="G120" s="148" t="s">
        <v>26</v>
      </c>
      <c r="H120" s="148"/>
      <c r="I120" s="146" t="s">
        <v>12</v>
      </c>
      <c r="J120" s="146" t="s">
        <v>28</v>
      </c>
      <c r="L120" s="14"/>
    </row>
    <row r="121" spans="1:14" s="5" customFormat="1">
      <c r="A121" s="147"/>
      <c r="B121" s="147"/>
      <c r="C121" s="127" t="s">
        <v>24</v>
      </c>
      <c r="D121" s="9" t="s">
        <v>23</v>
      </c>
      <c r="E121" s="59" t="s">
        <v>27</v>
      </c>
      <c r="F121" s="43" t="s">
        <v>17</v>
      </c>
      <c r="G121" s="43" t="s">
        <v>27</v>
      </c>
      <c r="H121" s="43" t="s">
        <v>17</v>
      </c>
      <c r="I121" s="147"/>
      <c r="J121" s="147"/>
      <c r="L121" s="14"/>
    </row>
    <row r="122" spans="1:14" s="5" customFormat="1">
      <c r="A122" s="30"/>
      <c r="B122" s="30"/>
      <c r="C122" s="127"/>
      <c r="D122" s="9"/>
      <c r="E122" s="59"/>
      <c r="F122" s="43"/>
      <c r="G122" s="43"/>
      <c r="H122" s="43"/>
      <c r="I122" s="30"/>
      <c r="J122" s="30"/>
      <c r="L122" s="14"/>
    </row>
    <row r="123" spans="1:14" s="5" customFormat="1">
      <c r="A123" s="13">
        <v>7</v>
      </c>
      <c r="B123" s="18" t="s">
        <v>10</v>
      </c>
      <c r="C123" s="128"/>
      <c r="D123" s="13"/>
      <c r="E123" s="60"/>
      <c r="F123" s="29"/>
      <c r="G123" s="29"/>
      <c r="H123" s="29"/>
      <c r="I123" s="19"/>
      <c r="J123" s="13"/>
      <c r="L123" s="14"/>
    </row>
    <row r="124" spans="1:14" s="5" customFormat="1">
      <c r="A124" s="13">
        <v>7.1</v>
      </c>
      <c r="B124" s="18" t="s">
        <v>74</v>
      </c>
      <c r="C124" s="128">
        <v>553</v>
      </c>
      <c r="D124" s="13" t="s">
        <v>1</v>
      </c>
      <c r="E124" s="60">
        <v>43.5</v>
      </c>
      <c r="F124" s="29">
        <f>C124*E124</f>
        <v>24055.5</v>
      </c>
      <c r="G124" s="29">
        <v>34</v>
      </c>
      <c r="H124" s="29">
        <f>C124*G124</f>
        <v>18802</v>
      </c>
      <c r="I124" s="19">
        <f>F124+H124</f>
        <v>42857.5</v>
      </c>
      <c r="J124" s="13"/>
      <c r="L124" s="15"/>
    </row>
    <row r="125" spans="1:14" s="5" customFormat="1" ht="21.75" customHeight="1">
      <c r="A125" s="13">
        <v>7.2</v>
      </c>
      <c r="B125" s="18" t="s">
        <v>75</v>
      </c>
      <c r="C125" s="128">
        <v>108</v>
      </c>
      <c r="D125" s="13" t="s">
        <v>1</v>
      </c>
      <c r="E125" s="60">
        <v>46</v>
      </c>
      <c r="F125" s="29">
        <f t="shared" ref="F125:F137" si="12">C125*E125</f>
        <v>4968</v>
      </c>
      <c r="G125" s="29">
        <v>38</v>
      </c>
      <c r="H125" s="29">
        <f t="shared" ref="H125:H137" si="13">C125*G125</f>
        <v>4104</v>
      </c>
      <c r="I125" s="19">
        <f t="shared" ref="I125:I137" si="14">F125+H125</f>
        <v>9072</v>
      </c>
      <c r="J125" s="13"/>
      <c r="L125" s="16"/>
    </row>
    <row r="126" spans="1:14" s="5" customFormat="1">
      <c r="A126" s="31"/>
      <c r="B126" s="37" t="s">
        <v>125</v>
      </c>
      <c r="C126" s="135"/>
      <c r="D126" s="13"/>
      <c r="E126" s="55"/>
      <c r="F126" s="29">
        <f t="shared" si="12"/>
        <v>0</v>
      </c>
      <c r="G126" s="52"/>
      <c r="H126" s="29">
        <f t="shared" si="13"/>
        <v>0</v>
      </c>
      <c r="I126" s="68">
        <f>I124+I125</f>
        <v>51929.5</v>
      </c>
      <c r="J126" s="12"/>
    </row>
    <row r="127" spans="1:14" s="5" customFormat="1">
      <c r="A127" s="13">
        <v>8</v>
      </c>
      <c r="B127" s="33" t="s">
        <v>14</v>
      </c>
      <c r="C127" s="130"/>
      <c r="D127" s="13"/>
      <c r="E127" s="55"/>
      <c r="F127" s="29">
        <f t="shared" si="12"/>
        <v>0</v>
      </c>
      <c r="G127" s="19"/>
      <c r="H127" s="29">
        <f t="shared" si="13"/>
        <v>0</v>
      </c>
      <c r="I127" s="19">
        <f t="shared" si="14"/>
        <v>0</v>
      </c>
      <c r="J127" s="13"/>
    </row>
    <row r="128" spans="1:14" s="5" customFormat="1">
      <c r="A128" s="1">
        <v>8.1</v>
      </c>
      <c r="B128" s="18" t="s">
        <v>76</v>
      </c>
      <c r="C128" s="131">
        <v>2</v>
      </c>
      <c r="D128" s="13" t="s">
        <v>0</v>
      </c>
      <c r="E128" s="44">
        <v>2744</v>
      </c>
      <c r="F128" s="29">
        <f t="shared" si="12"/>
        <v>5488</v>
      </c>
      <c r="G128" s="19">
        <v>245</v>
      </c>
      <c r="H128" s="29">
        <f t="shared" si="13"/>
        <v>490</v>
      </c>
      <c r="I128" s="19">
        <f t="shared" si="14"/>
        <v>5978</v>
      </c>
      <c r="J128" s="1"/>
      <c r="N128" s="17"/>
    </row>
    <row r="129" spans="1:14" s="5" customFormat="1">
      <c r="A129" s="13">
        <v>8.1999999999999993</v>
      </c>
      <c r="B129" s="18" t="s">
        <v>77</v>
      </c>
      <c r="C129" s="130">
        <v>3</v>
      </c>
      <c r="D129" s="13" t="s">
        <v>0</v>
      </c>
      <c r="E129" s="55">
        <v>2744</v>
      </c>
      <c r="F129" s="29">
        <f t="shared" si="12"/>
        <v>8232</v>
      </c>
      <c r="G129" s="19">
        <v>245</v>
      </c>
      <c r="H129" s="29">
        <f t="shared" si="13"/>
        <v>735</v>
      </c>
      <c r="I129" s="19">
        <f t="shared" si="14"/>
        <v>8967</v>
      </c>
      <c r="J129" s="13"/>
    </row>
    <row r="130" spans="1:14" s="5" customFormat="1">
      <c r="A130" s="13">
        <v>8.3000000000000007</v>
      </c>
      <c r="B130" s="18" t="s">
        <v>78</v>
      </c>
      <c r="C130" s="128">
        <v>1</v>
      </c>
      <c r="D130" s="13" t="s">
        <v>0</v>
      </c>
      <c r="E130" s="60">
        <v>3444</v>
      </c>
      <c r="F130" s="29">
        <f t="shared" si="12"/>
        <v>3444</v>
      </c>
      <c r="G130" s="29">
        <v>245</v>
      </c>
      <c r="H130" s="29">
        <f t="shared" si="13"/>
        <v>245</v>
      </c>
      <c r="I130" s="19">
        <f t="shared" si="14"/>
        <v>3689</v>
      </c>
      <c r="J130" s="13"/>
      <c r="N130" s="17"/>
    </row>
    <row r="131" spans="1:14" s="5" customFormat="1">
      <c r="A131" s="13">
        <v>8.4</v>
      </c>
      <c r="B131" s="18" t="s">
        <v>79</v>
      </c>
      <c r="C131" s="128">
        <v>2</v>
      </c>
      <c r="D131" s="13" t="s">
        <v>0</v>
      </c>
      <c r="E131" s="60">
        <v>8000</v>
      </c>
      <c r="F131" s="29">
        <f t="shared" si="12"/>
        <v>16000</v>
      </c>
      <c r="G131" s="29"/>
      <c r="H131" s="29">
        <f t="shared" si="13"/>
        <v>0</v>
      </c>
      <c r="I131" s="19">
        <f t="shared" si="14"/>
        <v>16000</v>
      </c>
      <c r="J131" s="13"/>
    </row>
    <row r="132" spans="1:14" s="15" customFormat="1">
      <c r="A132" s="13">
        <v>8.5</v>
      </c>
      <c r="B132" s="18" t="s">
        <v>80</v>
      </c>
      <c r="C132" s="128">
        <v>2</v>
      </c>
      <c r="D132" s="13" t="s">
        <v>0</v>
      </c>
      <c r="E132" s="60">
        <v>9000</v>
      </c>
      <c r="F132" s="29">
        <f t="shared" si="12"/>
        <v>18000</v>
      </c>
      <c r="G132" s="29"/>
      <c r="H132" s="29">
        <f t="shared" si="13"/>
        <v>0</v>
      </c>
      <c r="I132" s="19">
        <f t="shared" si="14"/>
        <v>18000</v>
      </c>
      <c r="J132" s="13"/>
    </row>
    <row r="133" spans="1:14" s="15" customFormat="1">
      <c r="A133" s="31">
        <v>8.6</v>
      </c>
      <c r="B133" s="18" t="s">
        <v>81</v>
      </c>
      <c r="C133" s="129">
        <v>7</v>
      </c>
      <c r="D133" s="13" t="s">
        <v>0</v>
      </c>
      <c r="E133" s="55">
        <v>9000</v>
      </c>
      <c r="F133" s="29">
        <f t="shared" si="12"/>
        <v>63000</v>
      </c>
      <c r="G133" s="52"/>
      <c r="H133" s="29">
        <f t="shared" si="13"/>
        <v>0</v>
      </c>
      <c r="I133" s="19">
        <f t="shared" si="14"/>
        <v>63000</v>
      </c>
      <c r="J133" s="12"/>
    </row>
    <row r="134" spans="1:14" s="5" customFormat="1">
      <c r="A134" s="13">
        <v>8.6999999999999993</v>
      </c>
      <c r="B134" s="18" t="s">
        <v>82</v>
      </c>
      <c r="C134" s="130">
        <v>4</v>
      </c>
      <c r="D134" s="13" t="s">
        <v>0</v>
      </c>
      <c r="E134" s="55">
        <v>1500</v>
      </c>
      <c r="F134" s="29">
        <f t="shared" si="12"/>
        <v>6000</v>
      </c>
      <c r="G134" s="19">
        <v>150</v>
      </c>
      <c r="H134" s="29">
        <f t="shared" si="13"/>
        <v>600</v>
      </c>
      <c r="I134" s="19">
        <f t="shared" si="14"/>
        <v>6600</v>
      </c>
      <c r="J134" s="13"/>
    </row>
    <row r="135" spans="1:14" s="5" customFormat="1">
      <c r="A135" s="1"/>
      <c r="B135" s="37" t="s">
        <v>126</v>
      </c>
      <c r="C135" s="131" t="s">
        <v>9</v>
      </c>
      <c r="D135" s="13"/>
      <c r="E135" s="44" t="s">
        <v>9</v>
      </c>
      <c r="F135" s="29"/>
      <c r="G135" s="19" t="s">
        <v>9</v>
      </c>
      <c r="H135" s="29"/>
      <c r="I135" s="68">
        <f>I128+I129+I130+I131+I132+I133+I134</f>
        <v>122234</v>
      </c>
      <c r="J135" s="1"/>
    </row>
    <row r="136" spans="1:14" s="5" customFormat="1">
      <c r="A136" s="13">
        <v>9</v>
      </c>
      <c r="B136" s="34" t="s">
        <v>4</v>
      </c>
      <c r="C136" s="130"/>
      <c r="D136" s="31"/>
      <c r="E136" s="55"/>
      <c r="F136" s="29">
        <f t="shared" si="12"/>
        <v>0</v>
      </c>
      <c r="G136" s="19"/>
      <c r="H136" s="29">
        <f t="shared" si="13"/>
        <v>0</v>
      </c>
      <c r="I136" s="19">
        <f t="shared" si="14"/>
        <v>0</v>
      </c>
      <c r="J136" s="13"/>
    </row>
    <row r="137" spans="1:14" s="5" customFormat="1">
      <c r="A137" s="13">
        <v>9.1</v>
      </c>
      <c r="B137" s="18" t="s">
        <v>83</v>
      </c>
      <c r="C137" s="130">
        <v>4</v>
      </c>
      <c r="D137" s="13" t="s">
        <v>0</v>
      </c>
      <c r="E137" s="55">
        <v>2500</v>
      </c>
      <c r="F137" s="29">
        <f t="shared" si="12"/>
        <v>10000</v>
      </c>
      <c r="G137" s="19">
        <v>450</v>
      </c>
      <c r="H137" s="29">
        <f t="shared" si="13"/>
        <v>1800</v>
      </c>
      <c r="I137" s="19">
        <f t="shared" si="14"/>
        <v>11800</v>
      </c>
      <c r="J137" s="13"/>
    </row>
    <row r="138" spans="1:14" s="5" customFormat="1">
      <c r="A138" s="13"/>
      <c r="B138" s="6" t="s">
        <v>141</v>
      </c>
      <c r="C138" s="39"/>
      <c r="D138" s="13"/>
      <c r="E138" s="64"/>
      <c r="F138" s="19"/>
      <c r="G138" s="19"/>
      <c r="H138" s="19"/>
      <c r="I138" s="32">
        <f>I124+I125+I128+I129+I130+I131+I132+I133+I134+I137</f>
        <v>185963.5</v>
      </c>
      <c r="J138" s="13"/>
    </row>
    <row r="139" spans="1:14" s="5" customFormat="1">
      <c r="A139" s="11"/>
      <c r="B139" s="21"/>
      <c r="C139" s="136"/>
      <c r="D139" s="11"/>
      <c r="E139" s="65"/>
      <c r="F139" s="48"/>
      <c r="G139" s="48"/>
      <c r="H139" s="48"/>
      <c r="I139" s="35"/>
      <c r="J139" s="11"/>
    </row>
    <row r="140" spans="1:14">
      <c r="B140" s="194" t="s">
        <v>192</v>
      </c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</row>
    <row r="141" spans="1:14" s="5" customFormat="1" ht="21.75" customHeight="1">
      <c r="A141"/>
      <c r="B141" s="4"/>
      <c r="C141" s="134"/>
      <c r="D141" s="3"/>
      <c r="E141" s="63"/>
      <c r="F141" s="47"/>
      <c r="G141" s="149"/>
      <c r="H141" s="149"/>
      <c r="I141" s="149"/>
      <c r="J141" s="149"/>
    </row>
    <row r="142" spans="1:14" s="5" customFormat="1">
      <c r="A142"/>
      <c r="B142"/>
      <c r="C142" s="134"/>
      <c r="D142"/>
      <c r="E142" s="63"/>
      <c r="F142" s="47"/>
      <c r="G142" s="47"/>
      <c r="H142" s="47"/>
      <c r="I142"/>
      <c r="J142"/>
    </row>
    <row r="143" spans="1:14" ht="26.25">
      <c r="A143" s="7"/>
      <c r="B143" s="8" t="s">
        <v>20</v>
      </c>
      <c r="C143" s="124"/>
      <c r="D143" s="8"/>
      <c r="E143" s="56"/>
      <c r="F143" s="40"/>
      <c r="G143" s="40"/>
      <c r="H143" s="40"/>
      <c r="I143" s="8" t="s">
        <v>84</v>
      </c>
      <c r="J143" s="7"/>
      <c r="M143">
        <v>3000</v>
      </c>
    </row>
    <row r="144" spans="1:14" s="5" customFormat="1" ht="26.25">
      <c r="A144" s="10" t="s">
        <v>110</v>
      </c>
      <c r="B144" s="10"/>
      <c r="C144" s="125"/>
      <c r="D144" s="10"/>
      <c r="E144" s="57"/>
      <c r="F144" s="41"/>
      <c r="G144" s="41"/>
      <c r="H144" s="41"/>
      <c r="I144" s="10"/>
      <c r="J144" s="7"/>
    </row>
    <row r="145" spans="1:256" s="5" customFormat="1">
      <c r="A145" s="10" t="s">
        <v>108</v>
      </c>
      <c r="B145" s="10"/>
      <c r="C145" s="125"/>
      <c r="D145" s="10"/>
      <c r="E145" s="57"/>
      <c r="F145" s="41"/>
      <c r="G145" s="41"/>
      <c r="H145" s="41"/>
      <c r="I145" s="10"/>
    </row>
    <row r="146" spans="1:256" s="5" customFormat="1">
      <c r="A146" s="10" t="s">
        <v>109</v>
      </c>
      <c r="B146" s="10"/>
      <c r="C146" s="125"/>
      <c r="D146" s="10"/>
      <c r="E146" s="57"/>
      <c r="F146" s="41"/>
      <c r="G146" s="41"/>
      <c r="H146" s="41"/>
      <c r="I146" s="10"/>
    </row>
    <row r="147" spans="1:256">
      <c r="A147" s="27" t="s">
        <v>190</v>
      </c>
      <c r="B147" s="27"/>
      <c r="C147" s="126"/>
      <c r="D147" s="27"/>
      <c r="E147" s="58"/>
      <c r="F147" s="42"/>
      <c r="G147" s="42"/>
      <c r="H147" s="42"/>
      <c r="I147" s="27"/>
    </row>
    <row r="148" spans="1:256" ht="15" customHeight="1">
      <c r="A148" s="146" t="s">
        <v>21</v>
      </c>
      <c r="B148" s="146" t="s">
        <v>22</v>
      </c>
      <c r="C148" s="148" t="s">
        <v>13</v>
      </c>
      <c r="D148" s="148"/>
      <c r="E148" s="148" t="s">
        <v>25</v>
      </c>
      <c r="F148" s="148"/>
      <c r="G148" s="148" t="s">
        <v>26</v>
      </c>
      <c r="H148" s="148"/>
      <c r="I148" s="146" t="s">
        <v>12</v>
      </c>
      <c r="J148" s="146" t="s">
        <v>28</v>
      </c>
    </row>
    <row r="149" spans="1:256">
      <c r="A149" s="147"/>
      <c r="B149" s="147"/>
      <c r="C149" s="127" t="s">
        <v>24</v>
      </c>
      <c r="D149" s="9" t="s">
        <v>23</v>
      </c>
      <c r="E149" s="59" t="s">
        <v>27</v>
      </c>
      <c r="F149" s="43" t="s">
        <v>17</v>
      </c>
      <c r="G149" s="43" t="s">
        <v>27</v>
      </c>
      <c r="H149" s="43" t="s">
        <v>17</v>
      </c>
      <c r="I149" s="147"/>
      <c r="J149" s="147"/>
    </row>
    <row r="150" spans="1:256">
      <c r="A150" s="30"/>
      <c r="B150" s="30"/>
      <c r="C150" s="127"/>
      <c r="D150" s="9"/>
      <c r="E150" s="59"/>
      <c r="F150" s="43"/>
      <c r="G150" s="43"/>
      <c r="H150" s="43"/>
      <c r="I150" s="30"/>
      <c r="J150" s="30"/>
    </row>
    <row r="151" spans="1:256">
      <c r="A151" s="13">
        <v>9.1999999999999993</v>
      </c>
      <c r="B151" s="18" t="s">
        <v>127</v>
      </c>
      <c r="C151" s="128">
        <v>2</v>
      </c>
      <c r="D151" s="13" t="s">
        <v>0</v>
      </c>
      <c r="E151" s="60">
        <v>627</v>
      </c>
      <c r="F151" s="29">
        <f>E151*C151</f>
        <v>1254</v>
      </c>
      <c r="G151" s="29">
        <v>450</v>
      </c>
      <c r="H151" s="29">
        <f>G151*C151</f>
        <v>900</v>
      </c>
      <c r="I151" s="19">
        <f>H151+F151</f>
        <v>2154</v>
      </c>
      <c r="J151" s="13"/>
    </row>
    <row r="152" spans="1:256" ht="21" customHeight="1">
      <c r="A152" s="13">
        <v>9.3000000000000007</v>
      </c>
      <c r="B152" s="18" t="s">
        <v>85</v>
      </c>
      <c r="C152" s="128">
        <v>4</v>
      </c>
      <c r="D152" s="13" t="s">
        <v>0</v>
      </c>
      <c r="E152" s="60">
        <v>130</v>
      </c>
      <c r="F152" s="29">
        <f t="shared" ref="F152:F165" si="15">E152*C152</f>
        <v>520</v>
      </c>
      <c r="G152" s="29">
        <v>70</v>
      </c>
      <c r="H152" s="29">
        <f t="shared" ref="H152:H165" si="16">G152*C152</f>
        <v>280</v>
      </c>
      <c r="I152" s="19">
        <f t="shared" ref="I152:I165" si="17">H152+F152</f>
        <v>800</v>
      </c>
      <c r="J152" s="13"/>
    </row>
    <row r="153" spans="1:256">
      <c r="A153" s="13">
        <v>9.4</v>
      </c>
      <c r="B153" s="18" t="s">
        <v>86</v>
      </c>
      <c r="C153" s="128">
        <v>5</v>
      </c>
      <c r="D153" s="13" t="s">
        <v>0</v>
      </c>
      <c r="E153" s="60">
        <v>320</v>
      </c>
      <c r="F153" s="29">
        <f t="shared" si="15"/>
        <v>1600</v>
      </c>
      <c r="G153" s="29">
        <v>70</v>
      </c>
      <c r="H153" s="29">
        <f t="shared" si="16"/>
        <v>350</v>
      </c>
      <c r="I153" s="19">
        <f t="shared" si="17"/>
        <v>1950</v>
      </c>
      <c r="J153" s="13"/>
    </row>
    <row r="154" spans="1:256">
      <c r="A154" s="31">
        <v>9.5</v>
      </c>
      <c r="B154" s="34" t="s">
        <v>87</v>
      </c>
      <c r="C154" s="129">
        <v>2</v>
      </c>
      <c r="D154" s="13" t="s">
        <v>0</v>
      </c>
      <c r="E154" s="55">
        <v>250</v>
      </c>
      <c r="F154" s="29">
        <f t="shared" si="15"/>
        <v>500</v>
      </c>
      <c r="G154" s="66">
        <v>70</v>
      </c>
      <c r="H154" s="29">
        <f t="shared" si="16"/>
        <v>140</v>
      </c>
      <c r="I154" s="19">
        <f t="shared" si="17"/>
        <v>640</v>
      </c>
      <c r="J154" s="12"/>
    </row>
    <row r="155" spans="1:256">
      <c r="A155" s="13">
        <v>9.6</v>
      </c>
      <c r="B155" s="33" t="s">
        <v>88</v>
      </c>
      <c r="C155" s="130">
        <v>7</v>
      </c>
      <c r="D155" s="13" t="s">
        <v>0</v>
      </c>
      <c r="E155" s="55">
        <v>180</v>
      </c>
      <c r="F155" s="29">
        <f t="shared" si="15"/>
        <v>1260</v>
      </c>
      <c r="G155" s="19">
        <v>75</v>
      </c>
      <c r="H155" s="29">
        <f t="shared" si="16"/>
        <v>525</v>
      </c>
      <c r="I155" s="19">
        <f t="shared" si="17"/>
        <v>1785</v>
      </c>
      <c r="J155" s="13"/>
    </row>
    <row r="156" spans="1:256">
      <c r="A156" s="1"/>
      <c r="B156" s="36" t="s">
        <v>128</v>
      </c>
      <c r="C156" s="131" t="s">
        <v>9</v>
      </c>
      <c r="D156" s="13"/>
      <c r="E156" s="44" t="s">
        <v>9</v>
      </c>
      <c r="F156" s="29"/>
      <c r="G156" s="19" t="s">
        <v>9</v>
      </c>
      <c r="H156" s="29"/>
      <c r="I156" s="68">
        <f>I137+I151+I152+I153+I154+I155</f>
        <v>19129</v>
      </c>
      <c r="J156" s="1"/>
    </row>
    <row r="157" spans="1:256">
      <c r="A157" s="13">
        <v>10</v>
      </c>
      <c r="B157" s="18" t="s">
        <v>89</v>
      </c>
      <c r="C157" s="130"/>
      <c r="D157" s="13"/>
      <c r="E157" s="55"/>
      <c r="F157" s="29">
        <f t="shared" si="15"/>
        <v>0</v>
      </c>
      <c r="G157" s="19"/>
      <c r="H157" s="29">
        <f t="shared" si="16"/>
        <v>0</v>
      </c>
      <c r="I157" s="19">
        <f t="shared" si="17"/>
        <v>0</v>
      </c>
      <c r="J157" s="13"/>
      <c r="K157" s="5"/>
      <c r="L157" s="3" t="s">
        <v>32</v>
      </c>
      <c r="M157" s="3" t="s">
        <v>32</v>
      </c>
      <c r="N157" s="3" t="s">
        <v>32</v>
      </c>
      <c r="O157" s="3" t="s">
        <v>32</v>
      </c>
      <c r="P157" s="3" t="s">
        <v>32</v>
      </c>
      <c r="Q157" s="3" t="s">
        <v>32</v>
      </c>
      <c r="R157" s="3" t="s">
        <v>32</v>
      </c>
      <c r="S157" s="3" t="s">
        <v>32</v>
      </c>
      <c r="T157" s="3" t="s">
        <v>32</v>
      </c>
      <c r="U157" s="3" t="s">
        <v>32</v>
      </c>
      <c r="V157" s="3" t="s">
        <v>32</v>
      </c>
      <c r="W157" s="3" t="s">
        <v>32</v>
      </c>
      <c r="X157" s="3" t="s">
        <v>32</v>
      </c>
      <c r="Y157" s="3" t="s">
        <v>32</v>
      </c>
      <c r="Z157" s="3" t="s">
        <v>32</v>
      </c>
      <c r="AA157" s="3" t="s">
        <v>32</v>
      </c>
      <c r="AB157" s="3" t="s">
        <v>32</v>
      </c>
      <c r="AC157" s="3" t="s">
        <v>32</v>
      </c>
      <c r="AD157" s="3" t="s">
        <v>32</v>
      </c>
      <c r="AE157" s="3" t="s">
        <v>32</v>
      </c>
      <c r="AF157" s="3" t="s">
        <v>32</v>
      </c>
      <c r="AG157" s="3" t="s">
        <v>32</v>
      </c>
      <c r="AH157" s="3" t="s">
        <v>32</v>
      </c>
      <c r="AI157" s="3" t="s">
        <v>32</v>
      </c>
      <c r="AJ157" s="3" t="s">
        <v>32</v>
      </c>
      <c r="AK157" s="3" t="s">
        <v>32</v>
      </c>
      <c r="AL157" s="3" t="s">
        <v>32</v>
      </c>
      <c r="AM157" s="3" t="s">
        <v>32</v>
      </c>
      <c r="AN157" s="3" t="s">
        <v>32</v>
      </c>
      <c r="AO157" s="3" t="s">
        <v>32</v>
      </c>
      <c r="AP157" s="3" t="s">
        <v>32</v>
      </c>
      <c r="AQ157" s="3" t="s">
        <v>32</v>
      </c>
      <c r="AR157" s="3" t="s">
        <v>32</v>
      </c>
      <c r="AS157" s="3" t="s">
        <v>32</v>
      </c>
      <c r="AT157" s="3" t="s">
        <v>32</v>
      </c>
      <c r="AU157" s="3" t="s">
        <v>32</v>
      </c>
      <c r="AV157" s="3" t="s">
        <v>32</v>
      </c>
      <c r="AW157" s="3" t="s">
        <v>32</v>
      </c>
      <c r="AX157" s="3" t="s">
        <v>32</v>
      </c>
      <c r="AY157" s="3" t="s">
        <v>32</v>
      </c>
      <c r="AZ157" s="3" t="s">
        <v>32</v>
      </c>
      <c r="BA157" s="3" t="s">
        <v>32</v>
      </c>
      <c r="BB157" s="3" t="s">
        <v>32</v>
      </c>
      <c r="BC157" s="3" t="s">
        <v>32</v>
      </c>
      <c r="BD157" s="3" t="s">
        <v>32</v>
      </c>
      <c r="BE157" s="3" t="s">
        <v>32</v>
      </c>
      <c r="BF157" s="3" t="s">
        <v>32</v>
      </c>
      <c r="BG157" s="3" t="s">
        <v>32</v>
      </c>
      <c r="BH157" s="3" t="s">
        <v>32</v>
      </c>
      <c r="BI157" s="3" t="s">
        <v>32</v>
      </c>
      <c r="BJ157" s="3" t="s">
        <v>32</v>
      </c>
      <c r="BK157" s="3" t="s">
        <v>32</v>
      </c>
      <c r="BL157" s="3" t="s">
        <v>32</v>
      </c>
      <c r="BM157" s="3" t="s">
        <v>32</v>
      </c>
      <c r="BN157" s="3" t="s">
        <v>32</v>
      </c>
      <c r="BO157" s="3" t="s">
        <v>32</v>
      </c>
      <c r="BP157" s="3" t="s">
        <v>32</v>
      </c>
      <c r="BQ157" s="3" t="s">
        <v>32</v>
      </c>
      <c r="BR157" s="3" t="s">
        <v>32</v>
      </c>
      <c r="BS157" s="3" t="s">
        <v>32</v>
      </c>
      <c r="BT157" s="3" t="s">
        <v>32</v>
      </c>
      <c r="BU157" s="3" t="s">
        <v>32</v>
      </c>
      <c r="BV157" s="3" t="s">
        <v>32</v>
      </c>
      <c r="BW157" s="3" t="s">
        <v>32</v>
      </c>
      <c r="BX157" s="3" t="s">
        <v>32</v>
      </c>
      <c r="BY157" s="3" t="s">
        <v>32</v>
      </c>
      <c r="BZ157" s="3" t="s">
        <v>32</v>
      </c>
      <c r="CA157" s="3" t="s">
        <v>32</v>
      </c>
      <c r="CB157" s="3" t="s">
        <v>32</v>
      </c>
      <c r="CC157" s="3" t="s">
        <v>32</v>
      </c>
      <c r="CD157" s="3" t="s">
        <v>32</v>
      </c>
      <c r="CE157" s="3" t="s">
        <v>32</v>
      </c>
      <c r="CF157" s="3" t="s">
        <v>32</v>
      </c>
      <c r="CG157" s="3" t="s">
        <v>32</v>
      </c>
      <c r="CH157" s="3" t="s">
        <v>32</v>
      </c>
      <c r="CI157" s="3" t="s">
        <v>32</v>
      </c>
      <c r="CJ157" s="3" t="s">
        <v>32</v>
      </c>
      <c r="CK157" s="3" t="s">
        <v>32</v>
      </c>
      <c r="CL157" s="3" t="s">
        <v>32</v>
      </c>
      <c r="CM157" s="3" t="s">
        <v>32</v>
      </c>
      <c r="CN157" s="3" t="s">
        <v>32</v>
      </c>
      <c r="CO157" s="3" t="s">
        <v>32</v>
      </c>
      <c r="CP157" s="3" t="s">
        <v>32</v>
      </c>
      <c r="CQ157" s="3" t="s">
        <v>32</v>
      </c>
      <c r="CR157" s="3" t="s">
        <v>32</v>
      </c>
      <c r="CS157" s="3" t="s">
        <v>32</v>
      </c>
      <c r="CT157" s="3" t="s">
        <v>32</v>
      </c>
      <c r="CU157" s="3" t="s">
        <v>32</v>
      </c>
      <c r="CV157" s="3" t="s">
        <v>32</v>
      </c>
      <c r="CW157" s="3" t="s">
        <v>32</v>
      </c>
      <c r="CX157" s="3" t="s">
        <v>32</v>
      </c>
      <c r="CY157" s="3" t="s">
        <v>32</v>
      </c>
      <c r="CZ157" s="3" t="s">
        <v>32</v>
      </c>
      <c r="DA157" s="3" t="s">
        <v>32</v>
      </c>
      <c r="DB157" s="3" t="s">
        <v>32</v>
      </c>
      <c r="DC157" s="3" t="s">
        <v>32</v>
      </c>
      <c r="DD157" s="3" t="s">
        <v>32</v>
      </c>
      <c r="DE157" s="3" t="s">
        <v>32</v>
      </c>
      <c r="DF157" s="3" t="s">
        <v>32</v>
      </c>
      <c r="DG157" s="3" t="s">
        <v>32</v>
      </c>
      <c r="DH157" s="3" t="s">
        <v>32</v>
      </c>
      <c r="DI157" s="3" t="s">
        <v>32</v>
      </c>
      <c r="DJ157" s="3" t="s">
        <v>32</v>
      </c>
      <c r="DK157" s="3" t="s">
        <v>32</v>
      </c>
      <c r="DL157" s="3" t="s">
        <v>32</v>
      </c>
      <c r="DM157" s="3" t="s">
        <v>32</v>
      </c>
      <c r="DN157" s="3" t="s">
        <v>32</v>
      </c>
      <c r="DO157" s="3" t="s">
        <v>32</v>
      </c>
      <c r="DP157" s="3" t="s">
        <v>32</v>
      </c>
      <c r="DQ157" s="3" t="s">
        <v>32</v>
      </c>
      <c r="DR157" s="3" t="s">
        <v>32</v>
      </c>
      <c r="DS157" s="3" t="s">
        <v>32</v>
      </c>
      <c r="DT157" s="3" t="s">
        <v>32</v>
      </c>
      <c r="DU157" s="3" t="s">
        <v>32</v>
      </c>
      <c r="DV157" s="3" t="s">
        <v>32</v>
      </c>
      <c r="DW157" s="3" t="s">
        <v>32</v>
      </c>
      <c r="DX157" s="3" t="s">
        <v>32</v>
      </c>
      <c r="DY157" s="3" t="s">
        <v>32</v>
      </c>
      <c r="DZ157" s="3" t="s">
        <v>32</v>
      </c>
      <c r="EA157" s="3" t="s">
        <v>32</v>
      </c>
      <c r="EB157" s="3" t="s">
        <v>32</v>
      </c>
      <c r="EC157" s="3" t="s">
        <v>32</v>
      </c>
      <c r="ED157" s="3" t="s">
        <v>32</v>
      </c>
      <c r="EE157" s="3" t="s">
        <v>32</v>
      </c>
      <c r="EF157" s="3" t="s">
        <v>32</v>
      </c>
      <c r="EG157" s="3" t="s">
        <v>32</v>
      </c>
      <c r="EH157" s="3" t="s">
        <v>32</v>
      </c>
      <c r="EI157" s="3" t="s">
        <v>32</v>
      </c>
      <c r="EJ157" s="3" t="s">
        <v>32</v>
      </c>
      <c r="EK157" s="3" t="s">
        <v>32</v>
      </c>
      <c r="EL157" s="3" t="s">
        <v>32</v>
      </c>
      <c r="EM157" s="3" t="s">
        <v>32</v>
      </c>
      <c r="EN157" s="3" t="s">
        <v>32</v>
      </c>
      <c r="EO157" s="3" t="s">
        <v>32</v>
      </c>
      <c r="EP157" s="3" t="s">
        <v>32</v>
      </c>
      <c r="EQ157" s="3" t="s">
        <v>32</v>
      </c>
      <c r="ER157" s="3" t="s">
        <v>32</v>
      </c>
      <c r="ES157" s="3" t="s">
        <v>32</v>
      </c>
      <c r="ET157" s="3" t="s">
        <v>32</v>
      </c>
      <c r="EU157" s="3" t="s">
        <v>32</v>
      </c>
      <c r="EV157" s="3" t="s">
        <v>32</v>
      </c>
      <c r="EW157" s="3" t="s">
        <v>32</v>
      </c>
      <c r="EX157" s="3" t="s">
        <v>32</v>
      </c>
      <c r="EY157" s="3" t="s">
        <v>32</v>
      </c>
      <c r="EZ157" s="3" t="s">
        <v>32</v>
      </c>
      <c r="FA157" s="3" t="s">
        <v>32</v>
      </c>
      <c r="FB157" s="3" t="s">
        <v>32</v>
      </c>
      <c r="FC157" s="3" t="s">
        <v>32</v>
      </c>
      <c r="FD157" s="3" t="s">
        <v>32</v>
      </c>
      <c r="FE157" s="3" t="s">
        <v>32</v>
      </c>
      <c r="FF157" s="3" t="s">
        <v>32</v>
      </c>
      <c r="FG157" s="3" t="s">
        <v>32</v>
      </c>
      <c r="FH157" s="3" t="s">
        <v>32</v>
      </c>
      <c r="FI157" s="3" t="s">
        <v>32</v>
      </c>
      <c r="FJ157" s="3" t="s">
        <v>32</v>
      </c>
      <c r="FK157" s="3" t="s">
        <v>32</v>
      </c>
      <c r="FL157" s="3" t="s">
        <v>32</v>
      </c>
      <c r="FM157" s="3" t="s">
        <v>32</v>
      </c>
      <c r="FN157" s="3" t="s">
        <v>32</v>
      </c>
      <c r="FO157" s="3" t="s">
        <v>32</v>
      </c>
      <c r="FP157" s="3" t="s">
        <v>32</v>
      </c>
      <c r="FQ157" s="3" t="s">
        <v>32</v>
      </c>
      <c r="FR157" s="3" t="s">
        <v>32</v>
      </c>
      <c r="FS157" s="3" t="s">
        <v>32</v>
      </c>
      <c r="FT157" s="3" t="s">
        <v>32</v>
      </c>
      <c r="FU157" s="3" t="s">
        <v>32</v>
      </c>
      <c r="FV157" s="3" t="s">
        <v>32</v>
      </c>
      <c r="FW157" s="3" t="s">
        <v>32</v>
      </c>
      <c r="FX157" s="3" t="s">
        <v>32</v>
      </c>
      <c r="FY157" s="3" t="s">
        <v>32</v>
      </c>
      <c r="FZ157" s="3" t="s">
        <v>32</v>
      </c>
      <c r="GA157" s="3" t="s">
        <v>32</v>
      </c>
      <c r="GB157" s="3" t="s">
        <v>32</v>
      </c>
      <c r="GC157" s="3" t="s">
        <v>32</v>
      </c>
      <c r="GD157" s="3" t="s">
        <v>32</v>
      </c>
      <c r="GE157" s="3" t="s">
        <v>32</v>
      </c>
      <c r="GF157" s="3" t="s">
        <v>32</v>
      </c>
      <c r="GG157" s="3" t="s">
        <v>32</v>
      </c>
      <c r="GH157" s="3" t="s">
        <v>32</v>
      </c>
      <c r="GI157" s="3" t="s">
        <v>32</v>
      </c>
      <c r="GJ157" s="3" t="s">
        <v>32</v>
      </c>
      <c r="GK157" s="3" t="s">
        <v>32</v>
      </c>
      <c r="GL157" s="3" t="s">
        <v>32</v>
      </c>
      <c r="GM157" s="3" t="s">
        <v>32</v>
      </c>
      <c r="GN157" s="3" t="s">
        <v>32</v>
      </c>
      <c r="GO157" s="3" t="s">
        <v>32</v>
      </c>
      <c r="GP157" s="3" t="s">
        <v>32</v>
      </c>
      <c r="GQ157" s="3" t="s">
        <v>32</v>
      </c>
      <c r="GR157" s="3" t="s">
        <v>32</v>
      </c>
      <c r="GS157" s="3" t="s">
        <v>32</v>
      </c>
      <c r="GT157" s="3" t="s">
        <v>32</v>
      </c>
      <c r="GU157" s="3" t="s">
        <v>32</v>
      </c>
      <c r="GV157" s="3" t="s">
        <v>32</v>
      </c>
      <c r="GW157" s="3" t="s">
        <v>32</v>
      </c>
      <c r="GX157" s="3" t="s">
        <v>32</v>
      </c>
      <c r="GY157" s="3" t="s">
        <v>32</v>
      </c>
      <c r="GZ157" s="3" t="s">
        <v>32</v>
      </c>
      <c r="HA157" s="3" t="s">
        <v>32</v>
      </c>
      <c r="HB157" s="3" t="s">
        <v>32</v>
      </c>
      <c r="HC157" s="3" t="s">
        <v>32</v>
      </c>
      <c r="HD157" s="3" t="s">
        <v>32</v>
      </c>
      <c r="HE157" s="3" t="s">
        <v>32</v>
      </c>
      <c r="HF157" s="3" t="s">
        <v>32</v>
      </c>
      <c r="HG157" s="3" t="s">
        <v>32</v>
      </c>
      <c r="HH157" s="3" t="s">
        <v>32</v>
      </c>
      <c r="HI157" s="3" t="s">
        <v>32</v>
      </c>
      <c r="HJ157" s="3" t="s">
        <v>32</v>
      </c>
      <c r="HK157" s="3" t="s">
        <v>32</v>
      </c>
      <c r="HL157" s="3" t="s">
        <v>32</v>
      </c>
      <c r="HM157" s="3" t="s">
        <v>32</v>
      </c>
      <c r="HN157" s="3" t="s">
        <v>32</v>
      </c>
      <c r="HO157" s="3" t="s">
        <v>32</v>
      </c>
      <c r="HP157" s="3" t="s">
        <v>32</v>
      </c>
      <c r="HQ157" s="3" t="s">
        <v>32</v>
      </c>
      <c r="HR157" s="3" t="s">
        <v>32</v>
      </c>
      <c r="HS157" s="3" t="s">
        <v>32</v>
      </c>
      <c r="HT157" s="3" t="s">
        <v>32</v>
      </c>
      <c r="HU157" s="3" t="s">
        <v>32</v>
      </c>
      <c r="HV157" s="3" t="s">
        <v>32</v>
      </c>
      <c r="HW157" s="3" t="s">
        <v>32</v>
      </c>
      <c r="HX157" s="3" t="s">
        <v>32</v>
      </c>
      <c r="HY157" s="3" t="s">
        <v>32</v>
      </c>
      <c r="HZ157" s="3" t="s">
        <v>32</v>
      </c>
      <c r="IA157" s="3" t="s">
        <v>32</v>
      </c>
      <c r="IB157" s="3" t="s">
        <v>32</v>
      </c>
      <c r="IC157" s="3" t="s">
        <v>32</v>
      </c>
      <c r="ID157" s="3" t="s">
        <v>32</v>
      </c>
      <c r="IE157" s="3" t="s">
        <v>32</v>
      </c>
      <c r="IF157" s="3" t="s">
        <v>32</v>
      </c>
      <c r="IG157" s="3" t="s">
        <v>32</v>
      </c>
      <c r="IH157" s="3" t="s">
        <v>32</v>
      </c>
      <c r="II157" s="3" t="s">
        <v>32</v>
      </c>
      <c r="IJ157" s="3" t="s">
        <v>32</v>
      </c>
      <c r="IK157" s="3" t="s">
        <v>32</v>
      </c>
      <c r="IL157" s="3" t="s">
        <v>32</v>
      </c>
      <c r="IM157" s="3" t="s">
        <v>32</v>
      </c>
      <c r="IN157" s="3" t="s">
        <v>32</v>
      </c>
      <c r="IO157" s="3" t="s">
        <v>32</v>
      </c>
      <c r="IP157" s="3" t="s">
        <v>32</v>
      </c>
      <c r="IQ157" s="3" t="s">
        <v>32</v>
      </c>
      <c r="IR157" s="3" t="s">
        <v>32</v>
      </c>
      <c r="IS157" s="3" t="s">
        <v>32</v>
      </c>
      <c r="IT157" s="3" t="s">
        <v>32</v>
      </c>
      <c r="IU157" s="3" t="s">
        <v>32</v>
      </c>
      <c r="IV157" s="3" t="s">
        <v>32</v>
      </c>
    </row>
    <row r="158" spans="1:256">
      <c r="A158" s="13">
        <v>10.1</v>
      </c>
      <c r="B158" s="18" t="s">
        <v>129</v>
      </c>
      <c r="C158" s="128">
        <v>18</v>
      </c>
      <c r="D158" s="13" t="s">
        <v>0</v>
      </c>
      <c r="E158" s="60">
        <v>505</v>
      </c>
      <c r="F158" s="29">
        <f t="shared" si="15"/>
        <v>9090</v>
      </c>
      <c r="G158" s="29">
        <v>135</v>
      </c>
      <c r="H158" s="29">
        <f t="shared" si="16"/>
        <v>2430</v>
      </c>
      <c r="I158" s="19">
        <f t="shared" si="17"/>
        <v>11520</v>
      </c>
      <c r="J158" s="13"/>
      <c r="K158" s="5"/>
    </row>
    <row r="159" spans="1:256">
      <c r="A159" s="13">
        <v>10.199999999999999</v>
      </c>
      <c r="B159" s="18" t="s">
        <v>130</v>
      </c>
      <c r="C159" s="128">
        <v>20</v>
      </c>
      <c r="D159" s="13" t="s">
        <v>0</v>
      </c>
      <c r="E159" s="60">
        <v>350</v>
      </c>
      <c r="F159" s="29">
        <f t="shared" si="15"/>
        <v>7000</v>
      </c>
      <c r="G159" s="29">
        <v>135</v>
      </c>
      <c r="H159" s="29">
        <f t="shared" si="16"/>
        <v>2700</v>
      </c>
      <c r="I159" s="19">
        <f t="shared" si="17"/>
        <v>9700</v>
      </c>
      <c r="J159" s="13"/>
      <c r="K159" s="5"/>
    </row>
    <row r="160" spans="1:256">
      <c r="A160" s="13">
        <v>10.3</v>
      </c>
      <c r="B160" s="18" t="s">
        <v>90</v>
      </c>
      <c r="C160" s="128">
        <v>2</v>
      </c>
      <c r="D160" s="13" t="s">
        <v>0</v>
      </c>
      <c r="E160" s="60">
        <v>2370</v>
      </c>
      <c r="F160" s="29">
        <f t="shared" si="15"/>
        <v>4740</v>
      </c>
      <c r="G160" s="29">
        <v>500</v>
      </c>
      <c r="H160" s="29">
        <f t="shared" si="16"/>
        <v>1000</v>
      </c>
      <c r="I160" s="19">
        <f t="shared" si="17"/>
        <v>5740</v>
      </c>
      <c r="J160" s="13"/>
      <c r="K160" s="5"/>
    </row>
    <row r="161" spans="1:12">
      <c r="A161" s="31">
        <v>10.4</v>
      </c>
      <c r="B161" s="18" t="s">
        <v>91</v>
      </c>
      <c r="C161" s="129">
        <v>19</v>
      </c>
      <c r="D161" s="13" t="s">
        <v>0</v>
      </c>
      <c r="E161" s="55">
        <v>52</v>
      </c>
      <c r="F161" s="29">
        <f t="shared" si="15"/>
        <v>988</v>
      </c>
      <c r="G161" s="66">
        <v>90</v>
      </c>
      <c r="H161" s="29">
        <f t="shared" si="16"/>
        <v>1710</v>
      </c>
      <c r="I161" s="19">
        <f t="shared" si="17"/>
        <v>2698</v>
      </c>
      <c r="J161" s="12"/>
    </row>
    <row r="162" spans="1:12">
      <c r="A162" s="13">
        <v>10.5</v>
      </c>
      <c r="B162" s="18" t="s">
        <v>92</v>
      </c>
      <c r="C162" s="130">
        <v>7</v>
      </c>
      <c r="D162" s="13" t="s">
        <v>0</v>
      </c>
      <c r="E162" s="55">
        <v>130</v>
      </c>
      <c r="F162" s="29">
        <f t="shared" si="15"/>
        <v>910</v>
      </c>
      <c r="G162" s="19">
        <v>90</v>
      </c>
      <c r="H162" s="29">
        <f t="shared" si="16"/>
        <v>630</v>
      </c>
      <c r="I162" s="19">
        <f t="shared" si="17"/>
        <v>1540</v>
      </c>
      <c r="J162" s="13"/>
      <c r="K162" s="5"/>
    </row>
    <row r="163" spans="1:12">
      <c r="A163" s="1">
        <v>10.6</v>
      </c>
      <c r="B163" s="34" t="s">
        <v>93</v>
      </c>
      <c r="C163" s="130">
        <v>1</v>
      </c>
      <c r="D163" s="13" t="s">
        <v>0</v>
      </c>
      <c r="E163" s="44">
        <v>155</v>
      </c>
      <c r="F163" s="29">
        <f t="shared" si="15"/>
        <v>155</v>
      </c>
      <c r="G163" s="19">
        <v>90</v>
      </c>
      <c r="H163" s="29">
        <f t="shared" si="16"/>
        <v>90</v>
      </c>
      <c r="I163" s="19">
        <f t="shared" si="17"/>
        <v>245</v>
      </c>
      <c r="J163" s="1"/>
      <c r="K163" s="5"/>
    </row>
    <row r="164" spans="1:12">
      <c r="A164" s="13">
        <v>10.7</v>
      </c>
      <c r="B164" s="34" t="s">
        <v>93</v>
      </c>
      <c r="C164" s="130">
        <v>1</v>
      </c>
      <c r="D164" s="13" t="s">
        <v>0</v>
      </c>
      <c r="E164" s="55">
        <v>95</v>
      </c>
      <c r="F164" s="29">
        <f t="shared" si="15"/>
        <v>95</v>
      </c>
      <c r="G164" s="19">
        <v>90</v>
      </c>
      <c r="H164" s="29">
        <f t="shared" si="16"/>
        <v>90</v>
      </c>
      <c r="I164" s="19">
        <f t="shared" si="17"/>
        <v>185</v>
      </c>
      <c r="J164" s="13"/>
      <c r="K164" s="5"/>
    </row>
    <row r="165" spans="1:12">
      <c r="A165" s="13">
        <v>10.8</v>
      </c>
      <c r="B165" s="18" t="s">
        <v>94</v>
      </c>
      <c r="C165" s="130">
        <v>1</v>
      </c>
      <c r="D165" s="13" t="s">
        <v>42</v>
      </c>
      <c r="E165" s="55">
        <v>15000</v>
      </c>
      <c r="F165" s="29">
        <f t="shared" si="15"/>
        <v>15000</v>
      </c>
      <c r="G165" s="19"/>
      <c r="H165" s="29">
        <f t="shared" si="16"/>
        <v>0</v>
      </c>
      <c r="I165" s="19">
        <f t="shared" si="17"/>
        <v>15000</v>
      </c>
      <c r="J165" s="13"/>
      <c r="K165" s="5"/>
    </row>
    <row r="166" spans="1:12">
      <c r="A166" s="13"/>
      <c r="B166" s="6" t="s">
        <v>141</v>
      </c>
      <c r="C166" s="39"/>
      <c r="D166" s="13"/>
      <c r="E166" s="64"/>
      <c r="F166" s="19"/>
      <c r="G166" s="19"/>
      <c r="H166" s="19"/>
      <c r="I166" s="32">
        <f>I151+I152+I153+I154+I155+I158+I159+I160+I161+I162+I163+I164+I165</f>
        <v>53957</v>
      </c>
      <c r="J166" s="13"/>
      <c r="K166" s="5"/>
    </row>
    <row r="167" spans="1:12" ht="26.25">
      <c r="A167" s="11"/>
      <c r="B167" s="21"/>
      <c r="C167" s="137"/>
      <c r="D167" s="14"/>
      <c r="E167" s="62"/>
      <c r="F167" s="49"/>
      <c r="G167" s="53"/>
      <c r="H167" s="53"/>
      <c r="I167" s="22"/>
      <c r="J167" s="23"/>
      <c r="K167" s="5"/>
    </row>
    <row r="168" spans="1:12" ht="26.25">
      <c r="A168" s="7"/>
      <c r="B168" s="194" t="s">
        <v>192</v>
      </c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</row>
    <row r="169" spans="1:12" ht="26.25">
      <c r="A169" s="10"/>
      <c r="B169" s="10"/>
      <c r="C169" s="125"/>
      <c r="D169" s="10"/>
      <c r="E169" s="57"/>
      <c r="F169" s="41"/>
      <c r="G169" s="41"/>
      <c r="H169" s="41"/>
      <c r="I169" s="10"/>
      <c r="J169" s="7"/>
      <c r="K169" s="5"/>
    </row>
    <row r="170" spans="1:12">
      <c r="A170" s="10"/>
      <c r="B170" s="10"/>
      <c r="C170" s="125"/>
      <c r="D170" s="10"/>
      <c r="E170" s="57"/>
      <c r="F170" s="41"/>
      <c r="G170" s="41"/>
      <c r="H170" s="41"/>
      <c r="I170" s="10"/>
      <c r="J170" s="5"/>
      <c r="K170" s="5"/>
    </row>
    <row r="171" spans="1:12" ht="26.25">
      <c r="A171" s="7"/>
      <c r="B171" s="8" t="s">
        <v>20</v>
      </c>
      <c r="C171" s="124"/>
      <c r="D171" s="8"/>
      <c r="E171" s="56"/>
      <c r="F171" s="40"/>
      <c r="G171" s="40"/>
      <c r="H171" s="40"/>
      <c r="I171" s="8" t="s">
        <v>95</v>
      </c>
      <c r="J171" s="7"/>
      <c r="K171" s="5"/>
    </row>
    <row r="172" spans="1:12" s="5" customFormat="1" ht="26.25">
      <c r="A172" s="10" t="s">
        <v>110</v>
      </c>
      <c r="B172" s="10"/>
      <c r="C172" s="125"/>
      <c r="D172" s="10"/>
      <c r="E172" s="57"/>
      <c r="F172" s="41"/>
      <c r="G172" s="41"/>
      <c r="H172" s="41"/>
      <c r="I172" s="10"/>
      <c r="J172" s="7"/>
    </row>
    <row r="173" spans="1:12" s="5" customFormat="1">
      <c r="A173" s="10" t="s">
        <v>108</v>
      </c>
      <c r="B173" s="10"/>
      <c r="C173" s="125"/>
      <c r="D173" s="10"/>
      <c r="E173" s="57"/>
      <c r="F173" s="41"/>
      <c r="G173" s="41"/>
      <c r="H173" s="41"/>
      <c r="I173" s="10"/>
    </row>
    <row r="174" spans="1:12" s="5" customFormat="1">
      <c r="A174" s="10" t="s">
        <v>109</v>
      </c>
      <c r="B174" s="10"/>
      <c r="C174" s="125"/>
      <c r="D174" s="10"/>
      <c r="E174" s="57"/>
      <c r="F174" s="41"/>
      <c r="G174" s="41"/>
      <c r="H174" s="41"/>
      <c r="I174" s="10"/>
    </row>
    <row r="175" spans="1:12">
      <c r="A175" s="27" t="s">
        <v>191</v>
      </c>
      <c r="B175" s="27"/>
      <c r="C175" s="126"/>
      <c r="D175" s="27"/>
      <c r="E175" s="58"/>
      <c r="F175" s="42"/>
      <c r="G175" s="42"/>
      <c r="H175" s="42"/>
      <c r="I175" s="27"/>
    </row>
    <row r="176" spans="1:12">
      <c r="A176" s="146" t="s">
        <v>21</v>
      </c>
      <c r="B176" s="146" t="s">
        <v>22</v>
      </c>
      <c r="C176" s="148" t="s">
        <v>13</v>
      </c>
      <c r="D176" s="148"/>
      <c r="E176" s="148" t="s">
        <v>25</v>
      </c>
      <c r="F176" s="148"/>
      <c r="G176" s="148" t="s">
        <v>26</v>
      </c>
      <c r="H176" s="148"/>
      <c r="I176" s="146" t="s">
        <v>12</v>
      </c>
      <c r="J176" s="146" t="s">
        <v>28</v>
      </c>
      <c r="K176" s="5"/>
    </row>
    <row r="177" spans="1:11">
      <c r="A177" s="147"/>
      <c r="B177" s="147"/>
      <c r="C177" s="127" t="s">
        <v>24</v>
      </c>
      <c r="D177" s="9" t="s">
        <v>23</v>
      </c>
      <c r="E177" s="59" t="s">
        <v>27</v>
      </c>
      <c r="F177" s="43" t="s">
        <v>17</v>
      </c>
      <c r="G177" s="43" t="s">
        <v>27</v>
      </c>
      <c r="H177" s="43" t="s">
        <v>17</v>
      </c>
      <c r="I177" s="147"/>
      <c r="J177" s="147"/>
      <c r="K177" s="5"/>
    </row>
    <row r="178" spans="1:11">
      <c r="A178" s="30"/>
      <c r="B178" s="30"/>
      <c r="C178" s="127"/>
      <c r="D178" s="9"/>
      <c r="E178" s="59"/>
      <c r="F178" s="43"/>
      <c r="G178" s="43"/>
      <c r="H178" s="43"/>
      <c r="I178" s="30"/>
      <c r="J178" s="30"/>
      <c r="K178" s="5"/>
    </row>
    <row r="179" spans="1:11">
      <c r="A179" s="13">
        <v>10.9</v>
      </c>
      <c r="B179" s="18" t="s">
        <v>96</v>
      </c>
      <c r="C179" s="128">
        <v>1</v>
      </c>
      <c r="D179" s="13" t="s">
        <v>0</v>
      </c>
      <c r="E179" s="60">
        <v>2654</v>
      </c>
      <c r="F179" s="29">
        <f>E179*C179</f>
        <v>2654</v>
      </c>
      <c r="G179" s="29">
        <v>150</v>
      </c>
      <c r="H179" s="29">
        <f>G179*C179</f>
        <v>150</v>
      </c>
      <c r="I179" s="19">
        <f>F179+H179</f>
        <v>2804</v>
      </c>
      <c r="J179" s="13"/>
      <c r="K179" s="5"/>
    </row>
    <row r="180" spans="1:11">
      <c r="A180" s="20" t="s">
        <v>131</v>
      </c>
      <c r="B180" s="18" t="s">
        <v>97</v>
      </c>
      <c r="C180" s="128">
        <v>2</v>
      </c>
      <c r="D180" s="13" t="s">
        <v>0</v>
      </c>
      <c r="E180" s="60">
        <v>1290</v>
      </c>
      <c r="F180" s="29">
        <f t="shared" ref="F180:F193" si="18">E180*C180</f>
        <v>2580</v>
      </c>
      <c r="G180" s="29"/>
      <c r="H180" s="29">
        <f t="shared" ref="H180:H193" si="19">G180*C180</f>
        <v>0</v>
      </c>
      <c r="I180" s="19">
        <f t="shared" ref="I180:I193" si="20">F180+H180</f>
        <v>2580</v>
      </c>
      <c r="J180" s="13"/>
      <c r="K180" s="5"/>
    </row>
    <row r="181" spans="1:11">
      <c r="A181" s="13"/>
      <c r="B181" s="36" t="s">
        <v>132</v>
      </c>
      <c r="C181" s="128"/>
      <c r="D181" s="13"/>
      <c r="E181" s="60"/>
      <c r="F181" s="29">
        <f t="shared" si="18"/>
        <v>0</v>
      </c>
      <c r="G181" s="29"/>
      <c r="H181" s="29">
        <f t="shared" si="19"/>
        <v>0</v>
      </c>
      <c r="I181" s="68">
        <f>I158+I159+I160+I161+I162+I163+I164+I179+I180+I165</f>
        <v>52012</v>
      </c>
      <c r="J181" s="13"/>
      <c r="K181" s="5"/>
    </row>
    <row r="182" spans="1:11">
      <c r="A182" s="31">
        <v>11</v>
      </c>
      <c r="B182" s="34" t="s">
        <v>98</v>
      </c>
      <c r="C182" s="135"/>
      <c r="D182" s="13"/>
      <c r="E182" s="55"/>
      <c r="F182" s="29">
        <f t="shared" si="18"/>
        <v>0</v>
      </c>
      <c r="G182" s="52"/>
      <c r="H182" s="29">
        <f t="shared" si="19"/>
        <v>0</v>
      </c>
      <c r="I182" s="19">
        <f t="shared" si="20"/>
        <v>0</v>
      </c>
      <c r="J182" s="12"/>
      <c r="K182" s="15"/>
    </row>
    <row r="183" spans="1:11">
      <c r="A183" s="13">
        <v>11.1</v>
      </c>
      <c r="B183" s="33" t="s">
        <v>99</v>
      </c>
      <c r="C183" s="130">
        <v>1</v>
      </c>
      <c r="D183" s="13" t="s">
        <v>0</v>
      </c>
      <c r="E183" s="55">
        <v>9240</v>
      </c>
      <c r="F183" s="29">
        <f t="shared" si="18"/>
        <v>9240</v>
      </c>
      <c r="G183" s="19">
        <v>3500</v>
      </c>
      <c r="H183" s="29">
        <f t="shared" si="19"/>
        <v>3500</v>
      </c>
      <c r="I183" s="19">
        <f t="shared" si="20"/>
        <v>12740</v>
      </c>
      <c r="J183" s="13"/>
      <c r="K183" s="15"/>
    </row>
    <row r="184" spans="1:11">
      <c r="A184" s="1">
        <v>11.2</v>
      </c>
      <c r="B184" s="18" t="s">
        <v>100</v>
      </c>
      <c r="C184" s="130">
        <v>1</v>
      </c>
      <c r="D184" s="13" t="s">
        <v>0</v>
      </c>
      <c r="E184" s="44">
        <v>1490</v>
      </c>
      <c r="F184" s="29">
        <f t="shared" si="18"/>
        <v>1490</v>
      </c>
      <c r="G184" s="19">
        <v>750</v>
      </c>
      <c r="H184" s="29">
        <f t="shared" si="19"/>
        <v>750</v>
      </c>
      <c r="I184" s="19">
        <f t="shared" si="20"/>
        <v>2240</v>
      </c>
      <c r="J184" s="1"/>
      <c r="K184" s="5"/>
    </row>
    <row r="185" spans="1:11">
      <c r="A185" s="13">
        <v>11.3</v>
      </c>
      <c r="B185" s="18" t="s">
        <v>101</v>
      </c>
      <c r="C185" s="130">
        <v>1</v>
      </c>
      <c r="D185" s="13" t="s">
        <v>0</v>
      </c>
      <c r="E185" s="55">
        <v>1800</v>
      </c>
      <c r="F185" s="29">
        <f t="shared" si="18"/>
        <v>1800</v>
      </c>
      <c r="G185" s="19">
        <v>300</v>
      </c>
      <c r="H185" s="29">
        <f t="shared" si="19"/>
        <v>300</v>
      </c>
      <c r="I185" s="19">
        <f t="shared" si="20"/>
        <v>2100</v>
      </c>
      <c r="J185" s="13"/>
      <c r="K185" s="5"/>
    </row>
    <row r="186" spans="1:11">
      <c r="A186" s="13">
        <v>11.4</v>
      </c>
      <c r="B186" s="18" t="s">
        <v>102</v>
      </c>
      <c r="C186" s="128">
        <v>8</v>
      </c>
      <c r="D186" s="13" t="s">
        <v>133</v>
      </c>
      <c r="E186" s="60">
        <v>900</v>
      </c>
      <c r="F186" s="29">
        <f t="shared" si="18"/>
        <v>7200</v>
      </c>
      <c r="G186" s="29">
        <v>100</v>
      </c>
      <c r="H186" s="29">
        <f t="shared" si="19"/>
        <v>800</v>
      </c>
      <c r="I186" s="19">
        <f t="shared" si="20"/>
        <v>8000</v>
      </c>
      <c r="J186" s="13"/>
      <c r="K186" s="5"/>
    </row>
    <row r="187" spans="1:11">
      <c r="A187" s="13">
        <v>11.5</v>
      </c>
      <c r="B187" s="18" t="s">
        <v>135</v>
      </c>
      <c r="C187" s="128">
        <v>40</v>
      </c>
      <c r="D187" s="13" t="s">
        <v>11</v>
      </c>
      <c r="E187" s="60">
        <v>230</v>
      </c>
      <c r="F187" s="29">
        <f t="shared" si="18"/>
        <v>9200</v>
      </c>
      <c r="G187" s="29">
        <v>120</v>
      </c>
      <c r="H187" s="29">
        <f t="shared" si="19"/>
        <v>4800</v>
      </c>
      <c r="I187" s="19">
        <f t="shared" si="20"/>
        <v>14000</v>
      </c>
      <c r="J187" s="13"/>
      <c r="K187" s="5"/>
    </row>
    <row r="188" spans="1:11">
      <c r="A188" s="13">
        <v>11.6</v>
      </c>
      <c r="B188" s="18" t="s">
        <v>134</v>
      </c>
      <c r="C188" s="128">
        <v>1</v>
      </c>
      <c r="D188" s="13" t="s">
        <v>42</v>
      </c>
      <c r="E188" s="60">
        <v>5000</v>
      </c>
      <c r="F188" s="29">
        <f t="shared" si="18"/>
        <v>5000</v>
      </c>
      <c r="G188" s="29"/>
      <c r="H188" s="29">
        <f t="shared" si="19"/>
        <v>0</v>
      </c>
      <c r="I188" s="19">
        <f t="shared" si="20"/>
        <v>5000</v>
      </c>
      <c r="J188" s="13"/>
      <c r="K188" s="5"/>
    </row>
    <row r="189" spans="1:11">
      <c r="A189" s="13"/>
      <c r="B189" s="36" t="s">
        <v>136</v>
      </c>
      <c r="C189" s="128"/>
      <c r="D189" s="13"/>
      <c r="E189" s="60"/>
      <c r="F189" s="29">
        <f t="shared" si="18"/>
        <v>0</v>
      </c>
      <c r="G189" s="29"/>
      <c r="H189" s="29">
        <f t="shared" si="19"/>
        <v>0</v>
      </c>
      <c r="I189" s="68">
        <f>I183+I184+I185+I186+I187+I188</f>
        <v>44080</v>
      </c>
      <c r="J189" s="13"/>
    </row>
    <row r="190" spans="1:11">
      <c r="A190" s="31">
        <v>12</v>
      </c>
      <c r="B190" s="18" t="s">
        <v>103</v>
      </c>
      <c r="C190" s="135"/>
      <c r="D190" s="13"/>
      <c r="E190" s="55"/>
      <c r="F190" s="29">
        <f t="shared" si="18"/>
        <v>0</v>
      </c>
      <c r="G190" s="52"/>
      <c r="H190" s="29">
        <f t="shared" si="19"/>
        <v>0</v>
      </c>
      <c r="I190" s="19">
        <f t="shared" si="20"/>
        <v>0</v>
      </c>
      <c r="J190" s="12"/>
      <c r="K190" s="5"/>
    </row>
    <row r="191" spans="1:11">
      <c r="A191" s="13">
        <v>12.1</v>
      </c>
      <c r="B191" s="18" t="s">
        <v>104</v>
      </c>
      <c r="C191" s="130">
        <v>10</v>
      </c>
      <c r="D191" s="13" t="s">
        <v>11</v>
      </c>
      <c r="E191" s="55">
        <v>1250</v>
      </c>
      <c r="F191" s="29">
        <f t="shared" si="18"/>
        <v>12500</v>
      </c>
      <c r="G191" s="19">
        <v>850</v>
      </c>
      <c r="H191" s="29">
        <f t="shared" si="19"/>
        <v>8500</v>
      </c>
      <c r="I191" s="19">
        <f t="shared" si="20"/>
        <v>21000</v>
      </c>
      <c r="J191" s="13"/>
      <c r="K191" s="5"/>
    </row>
    <row r="192" spans="1:11">
      <c r="A192" s="1">
        <v>12.2</v>
      </c>
      <c r="B192" s="34" t="s">
        <v>105</v>
      </c>
      <c r="C192" s="130">
        <v>82</v>
      </c>
      <c r="D192" s="13" t="s">
        <v>11</v>
      </c>
      <c r="E192" s="44">
        <v>40</v>
      </c>
      <c r="F192" s="29">
        <f t="shared" si="18"/>
        <v>3280</v>
      </c>
      <c r="G192" s="19">
        <v>45</v>
      </c>
      <c r="H192" s="29">
        <f t="shared" si="19"/>
        <v>3690</v>
      </c>
      <c r="I192" s="19">
        <f t="shared" si="20"/>
        <v>6970</v>
      </c>
      <c r="J192" s="192" t="s">
        <v>183</v>
      </c>
      <c r="K192" s="5"/>
    </row>
    <row r="193" spans="1:13">
      <c r="A193" s="13">
        <v>12.3</v>
      </c>
      <c r="B193" s="34" t="s">
        <v>106</v>
      </c>
      <c r="C193" s="130">
        <v>4</v>
      </c>
      <c r="D193" s="13" t="s">
        <v>0</v>
      </c>
      <c r="E193" s="55">
        <v>5500</v>
      </c>
      <c r="F193" s="29">
        <f t="shared" si="18"/>
        <v>22000</v>
      </c>
      <c r="G193" s="19"/>
      <c r="H193" s="29">
        <f t="shared" si="19"/>
        <v>0</v>
      </c>
      <c r="I193" s="19">
        <f t="shared" si="20"/>
        <v>22000</v>
      </c>
      <c r="J193" s="13"/>
      <c r="K193" s="5"/>
    </row>
    <row r="194" spans="1:13">
      <c r="A194" s="13"/>
      <c r="B194" s="36" t="s">
        <v>137</v>
      </c>
      <c r="C194" s="130"/>
      <c r="D194" s="13"/>
      <c r="E194" s="55"/>
      <c r="F194" s="19"/>
      <c r="G194" s="19"/>
      <c r="H194" s="19"/>
      <c r="I194" s="70">
        <f>I191+I192+I193</f>
        <v>49970</v>
      </c>
      <c r="J194" s="13"/>
      <c r="K194" s="5"/>
    </row>
    <row r="195" spans="1:13">
      <c r="A195" s="13">
        <v>13</v>
      </c>
      <c r="B195" s="191" t="s">
        <v>158</v>
      </c>
      <c r="C195" s="130">
        <v>1</v>
      </c>
      <c r="D195" s="192" t="s">
        <v>181</v>
      </c>
      <c r="E195" s="55"/>
      <c r="F195" s="19"/>
      <c r="G195" s="19"/>
      <c r="H195" s="19"/>
      <c r="I195" s="70"/>
      <c r="J195" s="13"/>
      <c r="K195" s="5"/>
    </row>
    <row r="196" spans="1:13">
      <c r="A196" s="13"/>
      <c r="B196" s="6" t="s">
        <v>141</v>
      </c>
      <c r="C196" s="39"/>
      <c r="D196" s="13"/>
      <c r="E196" s="64"/>
      <c r="F196" s="19"/>
      <c r="G196" s="19"/>
      <c r="H196" s="19"/>
      <c r="I196" s="32">
        <f>I179+I180+I183+I184+I185+I186+I187+I188+I191+I192+I193</f>
        <v>99434</v>
      </c>
      <c r="J196" s="13"/>
    </row>
    <row r="197" spans="1:13">
      <c r="A197" s="5"/>
      <c r="B197" s="194" t="s">
        <v>192</v>
      </c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</row>
    <row r="198" spans="1:13" ht="26.25">
      <c r="A198" s="7"/>
      <c r="B198" s="8"/>
      <c r="C198" s="124"/>
      <c r="D198" s="8"/>
      <c r="E198" s="56"/>
      <c r="F198" s="40"/>
      <c r="G198" s="40"/>
      <c r="H198" s="40"/>
      <c r="I198" s="8"/>
      <c r="J198" s="7"/>
      <c r="K198" s="5"/>
    </row>
    <row r="199" spans="1:13" ht="26.25">
      <c r="A199" s="7"/>
      <c r="B199" s="8"/>
      <c r="C199" s="124"/>
      <c r="D199" s="8"/>
      <c r="E199" s="56"/>
      <c r="F199" s="40"/>
      <c r="G199" s="40"/>
      <c r="H199" s="40"/>
      <c r="I199" s="8"/>
      <c r="J199" s="7"/>
      <c r="K199" s="5"/>
    </row>
    <row r="200" spans="1:13" ht="26.25">
      <c r="A200" s="10"/>
      <c r="B200" s="10"/>
      <c r="C200" s="125"/>
      <c r="D200" s="10"/>
      <c r="E200" s="57"/>
      <c r="F200" s="41"/>
      <c r="G200" s="41"/>
      <c r="H200" s="41"/>
      <c r="I200" s="8" t="s">
        <v>107</v>
      </c>
      <c r="J200" s="7"/>
      <c r="K200" s="5"/>
    </row>
    <row r="201" spans="1:13" ht="26.25">
      <c r="A201" s="7"/>
      <c r="B201" s="8"/>
      <c r="C201" s="124"/>
      <c r="D201" s="8"/>
      <c r="E201" s="56"/>
      <c r="F201" s="40"/>
      <c r="G201" s="40"/>
      <c r="H201" s="40"/>
      <c r="I201" s="8"/>
      <c r="J201" s="7"/>
    </row>
    <row r="202" spans="1:13" s="5" customFormat="1" ht="26.25">
      <c r="A202" s="10"/>
      <c r="B202" s="10"/>
      <c r="C202" s="125"/>
      <c r="D202" s="10"/>
      <c r="E202" s="57"/>
      <c r="F202" s="41"/>
      <c r="G202" s="41"/>
      <c r="H202" s="41"/>
      <c r="I202" s="10"/>
      <c r="J202" s="7"/>
    </row>
    <row r="203" spans="1:13" s="5" customFormat="1">
      <c r="A203" s="10"/>
      <c r="B203" s="10"/>
      <c r="C203" s="125"/>
      <c r="D203" s="10"/>
      <c r="E203" s="57"/>
      <c r="F203" s="41"/>
      <c r="G203" s="41"/>
      <c r="H203" s="41"/>
      <c r="I203" s="10"/>
    </row>
    <row r="204" spans="1:13" s="5" customFormat="1">
      <c r="A204" s="10"/>
      <c r="B204" s="10"/>
      <c r="C204" s="125"/>
      <c r="D204" s="10"/>
      <c r="E204" s="57"/>
      <c r="F204" s="41"/>
      <c r="G204" s="41"/>
      <c r="H204" s="41"/>
      <c r="I204" s="10"/>
    </row>
    <row r="205" spans="1:13">
      <c r="A205" s="27"/>
      <c r="B205" s="27"/>
      <c r="C205" s="126"/>
      <c r="D205" s="27"/>
      <c r="E205" s="58"/>
      <c r="F205" s="42"/>
      <c r="G205" s="42"/>
      <c r="H205" s="42"/>
      <c r="I205" s="27"/>
    </row>
    <row r="206" spans="1:13" s="5" customFormat="1" ht="26.25">
      <c r="A206" s="11"/>
      <c r="B206" s="21"/>
      <c r="C206" s="137"/>
      <c r="D206" s="14"/>
      <c r="E206" s="62"/>
      <c r="F206" s="49"/>
      <c r="G206" s="53"/>
      <c r="H206" s="53"/>
      <c r="I206" s="22"/>
      <c r="J206" s="23"/>
    </row>
    <row r="207" spans="1:13" s="5" customFormat="1" ht="26.25">
      <c r="A207" s="7"/>
      <c r="B207" s="150" t="s">
        <v>176</v>
      </c>
      <c r="C207" s="150"/>
      <c r="D207" s="150"/>
      <c r="E207" s="150"/>
      <c r="F207" s="150"/>
      <c r="G207" s="150"/>
      <c r="H207" s="144"/>
      <c r="I207" s="144"/>
      <c r="J207" s="141"/>
      <c r="K207" s="141"/>
      <c r="L207" s="141"/>
      <c r="M207" s="78"/>
    </row>
    <row r="208" spans="1:13" s="5" customFormat="1">
      <c r="A208" s="10"/>
      <c r="B208" s="72"/>
      <c r="C208" s="122"/>
      <c r="D208" s="122"/>
      <c r="E208" s="74"/>
      <c r="F208" s="72"/>
      <c r="G208" s="72"/>
      <c r="H208" s="72"/>
      <c r="I208" s="71"/>
      <c r="J208" s="71"/>
      <c r="K208" s="71"/>
      <c r="L208" s="71"/>
      <c r="M208" s="72"/>
    </row>
    <row r="209" spans="1:14" s="5" customFormat="1">
      <c r="A209" s="10"/>
      <c r="B209" s="145" t="s">
        <v>161</v>
      </c>
      <c r="C209" s="145"/>
      <c r="D209" s="145"/>
      <c r="E209" s="145"/>
      <c r="F209" s="145"/>
      <c r="G209" s="145" t="s">
        <v>180</v>
      </c>
      <c r="H209" s="144"/>
      <c r="I209" s="144"/>
      <c r="J209" s="144"/>
      <c r="K209" s="144"/>
      <c r="L209" s="144"/>
      <c r="M209" s="144"/>
    </row>
    <row r="210" spans="1:14" s="5" customFormat="1">
      <c r="A210" s="10"/>
      <c r="B210" s="143" t="s">
        <v>162</v>
      </c>
      <c r="C210" s="143"/>
      <c r="D210" s="143"/>
      <c r="E210" s="143"/>
      <c r="F210" s="143"/>
      <c r="G210" s="143" t="s">
        <v>178</v>
      </c>
      <c r="H210" s="144"/>
      <c r="I210" s="144"/>
      <c r="J210" s="144"/>
      <c r="K210" s="144"/>
      <c r="L210" s="144"/>
      <c r="M210" s="144"/>
    </row>
    <row r="211" spans="1:14" s="5" customFormat="1">
      <c r="A211" s="10"/>
      <c r="B211" s="145" t="s">
        <v>163</v>
      </c>
      <c r="C211" s="145"/>
      <c r="D211" s="145"/>
      <c r="E211" s="145"/>
      <c r="F211" s="145"/>
      <c r="G211" s="145" t="s">
        <v>179</v>
      </c>
      <c r="H211" s="144"/>
      <c r="I211" s="144"/>
      <c r="J211" s="144"/>
      <c r="K211" s="144"/>
      <c r="L211" s="144"/>
      <c r="M211" s="144"/>
    </row>
    <row r="212" spans="1:14" s="5" customFormat="1">
      <c r="A212" s="27"/>
      <c r="B212" s="145" t="s">
        <v>164</v>
      </c>
      <c r="C212" s="145"/>
      <c r="D212" s="145"/>
      <c r="E212" s="145"/>
      <c r="F212" s="145"/>
      <c r="G212" s="71"/>
      <c r="H212" s="72"/>
      <c r="I212" s="115"/>
      <c r="J212" s="72"/>
      <c r="K212" s="139"/>
      <c r="L212" s="74"/>
      <c r="M212" s="123"/>
    </row>
    <row r="213" spans="1:14" s="5" customFormat="1">
      <c r="A213" s="15"/>
      <c r="B213" s="115"/>
      <c r="C213" s="72"/>
      <c r="D213" s="139"/>
      <c r="E213" s="74"/>
      <c r="F213" s="123"/>
      <c r="G213" s="72"/>
      <c r="H213" s="72"/>
      <c r="I213" s="72"/>
      <c r="J213" s="72"/>
      <c r="K213" s="72"/>
      <c r="L213" s="72"/>
      <c r="M213" s="72"/>
    </row>
    <row r="214" spans="1:14" s="5" customFormat="1">
      <c r="B214" s="145" t="s">
        <v>165</v>
      </c>
      <c r="C214" s="145"/>
      <c r="D214" s="145"/>
      <c r="E214" s="145"/>
      <c r="F214" s="145"/>
      <c r="G214" s="72"/>
      <c r="H214" s="72"/>
      <c r="I214" s="72"/>
      <c r="J214" s="72"/>
      <c r="K214" s="72"/>
      <c r="L214" s="72"/>
      <c r="M214" s="72"/>
    </row>
    <row r="215" spans="1:14" s="5" customFormat="1">
      <c r="B215" s="143" t="s">
        <v>166</v>
      </c>
      <c r="C215" s="143"/>
      <c r="D215" s="143"/>
      <c r="E215" s="143"/>
      <c r="F215" s="143"/>
      <c r="G215" s="72"/>
      <c r="H215" s="72"/>
      <c r="I215" s="72"/>
      <c r="J215" s="72"/>
      <c r="K215" s="72"/>
      <c r="L215" s="72"/>
      <c r="M215" s="72"/>
    </row>
    <row r="216" spans="1:14" s="5" customFormat="1" ht="21.75" customHeight="1">
      <c r="B216" s="145" t="s">
        <v>193</v>
      </c>
      <c r="C216" s="145"/>
      <c r="D216" s="145"/>
      <c r="E216" s="145"/>
      <c r="F216" s="145"/>
      <c r="G216" s="72"/>
      <c r="H216" s="72"/>
      <c r="I216" s="72"/>
      <c r="J216" s="72"/>
      <c r="K216" s="72"/>
      <c r="L216" s="72"/>
      <c r="M216" s="72"/>
    </row>
    <row r="217" spans="1:14" s="5" customFormat="1">
      <c r="C217" s="138"/>
      <c r="E217" s="63"/>
      <c r="F217" s="17"/>
      <c r="G217" s="17"/>
      <c r="H217" s="17"/>
    </row>
    <row r="218" spans="1:14" s="5" customFormat="1">
      <c r="A218" s="10"/>
      <c r="B218" s="11"/>
      <c r="C218" s="132"/>
      <c r="D218" s="2"/>
      <c r="E218" s="61"/>
      <c r="F218" s="45"/>
      <c r="G218" s="45"/>
      <c r="H218" s="45"/>
      <c r="I218" s="24"/>
      <c r="J218" s="2"/>
    </row>
    <row r="219" spans="1:14" s="5" customFormat="1">
      <c r="A219" s="2"/>
      <c r="B219" s="11"/>
      <c r="C219" s="133"/>
      <c r="D219" s="2"/>
      <c r="E219" s="62"/>
      <c r="F219" s="24"/>
      <c r="G219" s="24"/>
      <c r="H219" s="24"/>
      <c r="I219" s="25"/>
      <c r="J219" s="2"/>
      <c r="N219" s="17"/>
    </row>
    <row r="220" spans="1:14" s="5" customFormat="1">
      <c r="A220"/>
      <c r="B220" s="4"/>
      <c r="C220" s="134"/>
      <c r="D220" s="3"/>
      <c r="E220" s="63"/>
      <c r="F220" s="46"/>
      <c r="G220" s="51"/>
      <c r="H220" s="51"/>
      <c r="I220" s="4"/>
      <c r="J220" s="4"/>
    </row>
    <row r="221" spans="1:14" s="5" customFormat="1">
      <c r="A221"/>
      <c r="B221" s="3"/>
      <c r="C221" s="134"/>
      <c r="D221" s="3"/>
      <c r="E221" s="63"/>
      <c r="F221" s="47"/>
      <c r="G221" s="46"/>
      <c r="H221" s="46"/>
      <c r="I221" s="3"/>
      <c r="J221"/>
      <c r="N221" s="17"/>
    </row>
    <row r="222" spans="1:14" s="5" customFormat="1">
      <c r="A222"/>
      <c r="B222" s="3"/>
      <c r="C222" s="134"/>
      <c r="D222" s="3"/>
      <c r="E222" s="63"/>
      <c r="F222" s="47"/>
      <c r="G222" s="46"/>
      <c r="H222" s="46"/>
      <c r="I222" s="3"/>
      <c r="J222"/>
    </row>
    <row r="223" spans="1:14" s="15" customFormat="1">
      <c r="A223"/>
      <c r="B223"/>
      <c r="C223" s="134"/>
      <c r="D223"/>
      <c r="E223" s="63"/>
      <c r="F223" s="47"/>
      <c r="G223" s="47"/>
      <c r="H223" s="47"/>
      <c r="I223"/>
      <c r="J223"/>
    </row>
    <row r="224" spans="1:14" s="15" customFormat="1">
      <c r="A224"/>
      <c r="B224" s="4"/>
      <c r="C224" s="134"/>
      <c r="D224" s="3"/>
      <c r="E224" s="63"/>
      <c r="F224" s="47"/>
      <c r="G224" s="149"/>
      <c r="H224" s="149"/>
      <c r="I224" s="149"/>
      <c r="J224" s="149"/>
    </row>
    <row r="225" spans="1:13" s="5" customFormat="1">
      <c r="A225"/>
      <c r="B225" s="4"/>
      <c r="C225" s="134"/>
      <c r="D225" s="3"/>
      <c r="E225" s="63"/>
      <c r="F225" s="47"/>
      <c r="G225" s="149"/>
      <c r="H225" s="149"/>
      <c r="I225" s="149"/>
      <c r="J225" s="149"/>
    </row>
    <row r="226" spans="1:13" s="5" customFormat="1">
      <c r="A226"/>
      <c r="B226" s="4"/>
      <c r="C226" s="134"/>
      <c r="D226" s="3"/>
      <c r="E226" s="63"/>
      <c r="F226" s="47"/>
      <c r="G226" s="149"/>
      <c r="H226" s="149"/>
      <c r="I226" s="149"/>
      <c r="J226" s="149"/>
    </row>
    <row r="227" spans="1:13" s="5" customFormat="1">
      <c r="A227"/>
      <c r="B227"/>
      <c r="C227" s="134"/>
      <c r="D227"/>
      <c r="E227" s="63"/>
      <c r="F227" s="47"/>
      <c r="G227" s="47"/>
      <c r="H227" s="47"/>
      <c r="I227"/>
      <c r="J227"/>
    </row>
    <row r="228" spans="1:13" s="5" customFormat="1">
      <c r="A228"/>
      <c r="B228"/>
      <c r="C228" s="134"/>
      <c r="D228"/>
      <c r="E228" s="63"/>
      <c r="F228" s="47"/>
      <c r="G228" s="47"/>
      <c r="H228" s="47"/>
      <c r="I228"/>
      <c r="J228"/>
    </row>
    <row r="230" spans="1:13" s="5" customFormat="1" ht="21.75" customHeight="1">
      <c r="A230"/>
      <c r="B230"/>
      <c r="C230" s="134"/>
      <c r="D230"/>
      <c r="E230" s="63"/>
      <c r="F230" s="47"/>
      <c r="G230" s="47"/>
      <c r="H230" s="47"/>
      <c r="I230"/>
      <c r="J230"/>
    </row>
    <row r="231" spans="1:13" s="5" customFormat="1">
      <c r="A231"/>
      <c r="B231"/>
      <c r="C231" s="134"/>
      <c r="D231"/>
      <c r="E231" s="63"/>
      <c r="F231" s="47"/>
      <c r="G231" s="47"/>
      <c r="H231" s="47"/>
      <c r="I231"/>
      <c r="J231"/>
    </row>
    <row r="232" spans="1:13" s="5" customFormat="1">
      <c r="A232"/>
      <c r="B232"/>
      <c r="C232" s="134"/>
      <c r="D232"/>
      <c r="E232" s="63"/>
      <c r="F232" s="47"/>
      <c r="G232" s="47"/>
      <c r="H232" s="47"/>
      <c r="I232"/>
      <c r="J232"/>
    </row>
    <row r="233" spans="1:13" s="5" customFormat="1">
      <c r="A233"/>
      <c r="B233"/>
      <c r="C233" s="134"/>
      <c r="D233"/>
      <c r="E233" s="63"/>
      <c r="F233" s="47"/>
      <c r="G233" s="47"/>
      <c r="H233" s="47"/>
      <c r="I233"/>
      <c r="J233"/>
    </row>
    <row r="234" spans="1:13" s="5" customFormat="1">
      <c r="A234"/>
      <c r="B234"/>
      <c r="C234" s="134"/>
      <c r="D234"/>
      <c r="E234" s="63"/>
      <c r="F234" s="47"/>
      <c r="G234" s="47"/>
      <c r="H234" s="47"/>
      <c r="I234"/>
      <c r="J234"/>
    </row>
    <row r="235" spans="1:13">
      <c r="M235">
        <v>3000</v>
      </c>
    </row>
    <row r="236" spans="1:13" s="5" customFormat="1">
      <c r="A236"/>
      <c r="B236"/>
      <c r="C236" s="134"/>
      <c r="D236"/>
      <c r="E236" s="63"/>
      <c r="F236" s="47"/>
      <c r="G236" s="47"/>
      <c r="H236" s="47"/>
      <c r="I236"/>
      <c r="J236"/>
    </row>
    <row r="237" spans="1:13" s="5" customFormat="1">
      <c r="A237"/>
      <c r="B237"/>
      <c r="C237" s="134"/>
      <c r="D237"/>
      <c r="E237" s="63"/>
      <c r="F237" s="47"/>
      <c r="G237" s="47"/>
      <c r="H237" s="47"/>
      <c r="I237"/>
      <c r="J237"/>
    </row>
    <row r="238" spans="1:13" s="5" customFormat="1">
      <c r="A238"/>
      <c r="B238"/>
      <c r="C238" s="134"/>
      <c r="D238"/>
      <c r="E238" s="63"/>
      <c r="F238" s="47"/>
      <c r="G238" s="47"/>
      <c r="H238" s="47"/>
      <c r="I238"/>
      <c r="J238"/>
    </row>
    <row r="240" spans="1:13" ht="15" customHeight="1"/>
    <row r="244" ht="21" customHeight="1"/>
  </sheetData>
  <mergeCells count="71">
    <mergeCell ref="B112:L112"/>
    <mergeCell ref="B140:L140"/>
    <mergeCell ref="B168:L168"/>
    <mergeCell ref="B197:L197"/>
    <mergeCell ref="E35:F35"/>
    <mergeCell ref="G35:H35"/>
    <mergeCell ref="B27:L27"/>
    <mergeCell ref="B55:L55"/>
    <mergeCell ref="B84:L84"/>
    <mergeCell ref="G226:J226"/>
    <mergeCell ref="B212:F212"/>
    <mergeCell ref="B214:F214"/>
    <mergeCell ref="B215:F215"/>
    <mergeCell ref="B216:F216"/>
    <mergeCell ref="G209:M209"/>
    <mergeCell ref="I35:I36"/>
    <mergeCell ref="G224:J224"/>
    <mergeCell ref="G225:J225"/>
    <mergeCell ref="G141:J141"/>
    <mergeCell ref="I120:I121"/>
    <mergeCell ref="J35:J36"/>
    <mergeCell ref="B207:I207"/>
    <mergeCell ref="B209:F209"/>
    <mergeCell ref="B210:F210"/>
    <mergeCell ref="B211:F211"/>
    <mergeCell ref="E63:F63"/>
    <mergeCell ref="G63:H63"/>
    <mergeCell ref="I63:I64"/>
    <mergeCell ref="J63:J64"/>
    <mergeCell ref="I148:I149"/>
    <mergeCell ref="J7:J8"/>
    <mergeCell ref="G7:H7"/>
    <mergeCell ref="I7:I8"/>
    <mergeCell ref="A7:A8"/>
    <mergeCell ref="B7:B8"/>
    <mergeCell ref="C7:D7"/>
    <mergeCell ref="E7:F7"/>
    <mergeCell ref="J120:J121"/>
    <mergeCell ref="I93:I94"/>
    <mergeCell ref="J93:J94"/>
    <mergeCell ref="E93:F93"/>
    <mergeCell ref="G93:H93"/>
    <mergeCell ref="A35:A36"/>
    <mergeCell ref="B35:B36"/>
    <mergeCell ref="C35:D35"/>
    <mergeCell ref="A148:A149"/>
    <mergeCell ref="B148:B149"/>
    <mergeCell ref="C148:D148"/>
    <mergeCell ref="E148:F148"/>
    <mergeCell ref="G148:H148"/>
    <mergeCell ref="B176:B177"/>
    <mergeCell ref="C176:D176"/>
    <mergeCell ref="E176:F176"/>
    <mergeCell ref="G176:H176"/>
    <mergeCell ref="I176:I177"/>
    <mergeCell ref="G210:M210"/>
    <mergeCell ref="G211:M211"/>
    <mergeCell ref="A63:A64"/>
    <mergeCell ref="B63:B64"/>
    <mergeCell ref="C63:D63"/>
    <mergeCell ref="A93:A94"/>
    <mergeCell ref="B93:B94"/>
    <mergeCell ref="C93:D93"/>
    <mergeCell ref="A120:A121"/>
    <mergeCell ref="B120:B121"/>
    <mergeCell ref="C120:D120"/>
    <mergeCell ref="E120:F120"/>
    <mergeCell ref="G120:H120"/>
    <mergeCell ref="J148:J149"/>
    <mergeCell ref="J176:J177"/>
    <mergeCell ref="A176:A177"/>
  </mergeCells>
  <phoneticPr fontId="3" type="noConversion"/>
  <pageMargins left="0.74803149606299213" right="0.23622047244094491" top="3.937007874015748E-2" bottom="0" header="0.51181102362204722" footer="0.39370078740157483"/>
  <pageSetup paperSize="9" scale="95" orientation="landscape" horizontalDpi="4294967293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19" workbookViewId="0">
      <selection activeCell="A29" sqref="A29:E29"/>
    </sheetView>
  </sheetViews>
  <sheetFormatPr defaultRowHeight="21"/>
  <cols>
    <col min="1" max="5" width="9.140625" style="72"/>
    <col min="6" max="6" width="10.85546875" style="72" customWidth="1"/>
    <col min="7" max="7" width="2.28515625" style="72" hidden="1" customWidth="1"/>
    <col min="8" max="8" width="9.140625" style="72"/>
    <col min="9" max="9" width="6.85546875" style="75" customWidth="1"/>
    <col min="10" max="10" width="9.140625" style="74" customWidth="1"/>
    <col min="11" max="11" width="7.7109375" style="72" customWidth="1"/>
    <col min="12" max="12" width="5.85546875" style="72" customWidth="1"/>
    <col min="13" max="14" width="9.140625" style="72"/>
    <col min="15" max="15" width="11.140625" style="72" bestFit="1" customWidth="1"/>
    <col min="16" max="16384" width="9.140625" style="72"/>
  </cols>
  <sheetData>
    <row r="1" spans="1:21" s="71" customFormat="1">
      <c r="A1" s="151" t="s">
        <v>173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21" s="71" customFormat="1">
      <c r="A2" s="151" t="str">
        <f>[1]ข้อมูล!$B$2</f>
        <v>เทศบาลตำบลห้วยยาง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21">
      <c r="D3" s="73"/>
      <c r="E3" s="73"/>
      <c r="F3" s="73"/>
      <c r="G3" s="73"/>
      <c r="I3" s="120" t="s">
        <v>184</v>
      </c>
    </row>
    <row r="4" spans="1:21">
      <c r="A4" s="73" t="s">
        <v>142</v>
      </c>
      <c r="C4" s="118" t="str">
        <f>ปร4!A89</f>
        <v xml:space="preserve">รายการประมาณการ  โครงการก่อสร้างศูนย์พัฒนาเด็กเล็ก  ขนาดไม่เกิน  50  คน  (สถ.ศพด.1)  แบบตอกเสาเข็ม   </v>
      </c>
    </row>
    <row r="5" spans="1:21">
      <c r="A5" s="73" t="s">
        <v>143</v>
      </c>
      <c r="C5" s="118" t="str">
        <f>[1]ข้อมูล!$D$5</f>
        <v>ทต.ห้วยยาง  อ.กะนวน  จ.ขอนแก่น</v>
      </c>
    </row>
    <row r="6" spans="1:21">
      <c r="A6" s="73" t="s">
        <v>144</v>
      </c>
      <c r="C6" s="119" t="str">
        <f>[1]ข้อมูล!$C$7</f>
        <v>ต.ห้วยยาง อ.กระนวน จ. ขอนแก่น</v>
      </c>
      <c r="G6" s="151"/>
      <c r="H6" s="151"/>
      <c r="I6" s="77"/>
    </row>
    <row r="7" spans="1:21">
      <c r="A7" s="174" t="str">
        <f>ปร4!A90</f>
        <v xml:space="preserve">สถานที่ก่อสร้าง     ภายในบริเวณเทศบาลตำบลห้วยยาง    ตำบลห้วยยาง  อำเภอกระนวน  จังหวัดขอนแก่น 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R7" s="85" t="s">
        <v>146</v>
      </c>
      <c r="S7" s="80" t="str">
        <f>[1]รายการคำนวณ!P6</f>
        <v>ทึบ</v>
      </c>
      <c r="T7" s="81" t="s">
        <v>145</v>
      </c>
      <c r="U7" s="80">
        <f>[1]รายการคำนวณ!Q6</f>
        <v>0</v>
      </c>
    </row>
    <row r="8" spans="1:21">
      <c r="B8" s="79"/>
      <c r="C8" s="85"/>
      <c r="D8" s="86"/>
      <c r="E8" s="81"/>
      <c r="F8" s="86"/>
      <c r="G8" s="79"/>
      <c r="H8" s="82"/>
      <c r="I8" s="83"/>
      <c r="J8" s="84"/>
      <c r="K8" s="83"/>
    </row>
    <row r="9" spans="1:21">
      <c r="A9" s="87" t="s">
        <v>147</v>
      </c>
      <c r="B9" s="152" t="s">
        <v>22</v>
      </c>
      <c r="C9" s="153"/>
      <c r="D9" s="153"/>
      <c r="E9" s="153"/>
      <c r="F9" s="153"/>
      <c r="G9" s="154"/>
      <c r="H9" s="155" t="s">
        <v>148</v>
      </c>
      <c r="I9" s="156"/>
      <c r="J9" s="157" t="s">
        <v>149</v>
      </c>
      <c r="K9" s="158"/>
      <c r="L9" s="159"/>
      <c r="O9" s="102">
        <f>ปร4!L3</f>
        <v>1423436.8168000001</v>
      </c>
    </row>
    <row r="10" spans="1:21">
      <c r="A10" s="88">
        <v>1</v>
      </c>
      <c r="B10" s="162" t="s">
        <v>171</v>
      </c>
      <c r="C10" s="163"/>
      <c r="D10" s="163"/>
      <c r="E10" s="163"/>
      <c r="F10" s="163"/>
      <c r="G10" s="164"/>
      <c r="H10" s="165">
        <f>O9</f>
        <v>1423436.8168000001</v>
      </c>
      <c r="I10" s="166"/>
      <c r="J10" s="89" t="s">
        <v>151</v>
      </c>
      <c r="K10" s="90">
        <v>1.2715000000000001</v>
      </c>
      <c r="L10" s="91"/>
    </row>
    <row r="11" spans="1:21">
      <c r="A11" s="88">
        <v>2</v>
      </c>
      <c r="B11" s="167" t="s">
        <v>150</v>
      </c>
      <c r="C11" s="168"/>
      <c r="D11" s="168"/>
      <c r="E11" s="168"/>
      <c r="F11" s="168"/>
      <c r="G11" s="169"/>
      <c r="H11" s="170">
        <f>H10*K10</f>
        <v>1809899.9125612003</v>
      </c>
      <c r="I11" s="171"/>
      <c r="J11" s="89" t="s">
        <v>152</v>
      </c>
      <c r="K11" s="78"/>
      <c r="L11" s="92">
        <f>[1]ข้อมูล!$Q$8/100</f>
        <v>0</v>
      </c>
    </row>
    <row r="12" spans="1:21">
      <c r="A12" s="88">
        <v>3</v>
      </c>
      <c r="B12" s="167" t="s">
        <v>182</v>
      </c>
      <c r="C12" s="168"/>
      <c r="D12" s="168"/>
      <c r="E12" s="168"/>
      <c r="F12" s="168"/>
      <c r="G12" s="169"/>
      <c r="H12" s="170"/>
      <c r="I12" s="171"/>
      <c r="J12" s="89" t="s">
        <v>153</v>
      </c>
      <c r="K12" s="78"/>
      <c r="L12" s="92">
        <v>7.0000000000000007E-2</v>
      </c>
    </row>
    <row r="13" spans="1:21">
      <c r="A13" s="93"/>
      <c r="B13" s="167"/>
      <c r="C13" s="168"/>
      <c r="D13" s="168"/>
      <c r="E13" s="168"/>
      <c r="F13" s="168"/>
      <c r="G13" s="169"/>
      <c r="H13" s="170"/>
      <c r="I13" s="171"/>
      <c r="J13" s="94" t="s">
        <v>154</v>
      </c>
      <c r="K13" s="78"/>
      <c r="L13" s="92">
        <f>[1]ข้อมูล!$Q$10/100</f>
        <v>0</v>
      </c>
    </row>
    <row r="14" spans="1:21">
      <c r="A14" s="93"/>
      <c r="B14" s="167"/>
      <c r="C14" s="168"/>
      <c r="D14" s="168"/>
      <c r="E14" s="168"/>
      <c r="F14" s="168"/>
      <c r="G14" s="169"/>
      <c r="H14" s="170"/>
      <c r="I14" s="171"/>
      <c r="J14" s="89" t="s">
        <v>155</v>
      </c>
      <c r="K14" s="95" t="str">
        <f>[1]ข้อมูล!$E$132</f>
        <v>ฝนตกปกติ</v>
      </c>
      <c r="L14" s="91"/>
    </row>
    <row r="15" spans="1:21">
      <c r="A15" s="96"/>
      <c r="B15" s="181"/>
      <c r="C15" s="182"/>
      <c r="D15" s="182"/>
      <c r="E15" s="182"/>
      <c r="F15" s="182"/>
      <c r="G15" s="183"/>
      <c r="H15" s="160"/>
      <c r="I15" s="161"/>
      <c r="J15" s="97"/>
      <c r="K15" s="98"/>
      <c r="L15" s="99"/>
    </row>
    <row r="16" spans="1:21">
      <c r="A16" s="93" t="s">
        <v>156</v>
      </c>
      <c r="B16" s="93" t="s">
        <v>172</v>
      </c>
      <c r="H16" s="176">
        <f>H11+H12</f>
        <v>1809899.9125612003</v>
      </c>
      <c r="I16" s="177"/>
      <c r="J16" s="100"/>
      <c r="K16" s="90"/>
      <c r="L16" s="101"/>
    </row>
    <row r="17" spans="1:18" ht="24" thickBot="1">
      <c r="A17" s="93"/>
      <c r="B17" s="121" t="s">
        <v>150</v>
      </c>
      <c r="H17" s="178">
        <f>ROUNDDOWN(H16,-2)</f>
        <v>1809800</v>
      </c>
      <c r="I17" s="179"/>
      <c r="J17" s="89"/>
      <c r="K17" s="78"/>
      <c r="L17" s="91"/>
      <c r="O17" s="72">
        <v>9420000</v>
      </c>
      <c r="P17" s="102">
        <f>O17-H16</f>
        <v>7610100.0874387994</v>
      </c>
    </row>
    <row r="18" spans="1:18" ht="21.75" thickTop="1">
      <c r="A18" s="96"/>
      <c r="B18" s="103" t="str">
        <f xml:space="preserve"> "("&amp;BAHTTEXT($H$17)&amp;")"</f>
        <v>(หนึ่งล้านแปดแสนเก้าพันแปดร้อยบาทถ้วน)</v>
      </c>
      <c r="C18" s="104"/>
      <c r="D18" s="105"/>
      <c r="E18" s="105"/>
      <c r="F18" s="105"/>
      <c r="G18" s="105"/>
      <c r="H18" s="105"/>
      <c r="I18" s="106"/>
      <c r="J18" s="107"/>
      <c r="K18" s="105"/>
      <c r="L18" s="108"/>
      <c r="R18" s="109">
        <v>9420000</v>
      </c>
    </row>
    <row r="19" spans="1:18" ht="21.75">
      <c r="B19" s="194" t="s">
        <v>192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R19" s="110">
        <f>R18-H16</f>
        <v>7610100.0874387994</v>
      </c>
    </row>
    <row r="20" spans="1:18" ht="21.75">
      <c r="A20" s="150" t="s">
        <v>176</v>
      </c>
      <c r="B20" s="150"/>
      <c r="C20" s="150"/>
      <c r="D20" s="150"/>
      <c r="E20" s="150"/>
      <c r="F20" s="150"/>
      <c r="G20" s="144"/>
      <c r="H20" s="144"/>
      <c r="I20" s="141"/>
      <c r="J20" s="141"/>
      <c r="K20" s="141"/>
      <c r="L20" s="78"/>
    </row>
    <row r="21" spans="1:18">
      <c r="B21" s="122"/>
      <c r="C21" s="122"/>
      <c r="D21" s="74"/>
      <c r="H21" s="71"/>
      <c r="I21" s="71"/>
      <c r="J21" s="71"/>
      <c r="K21" s="71"/>
    </row>
    <row r="22" spans="1:18" s="71" customFormat="1">
      <c r="A22" s="145" t="s">
        <v>161</v>
      </c>
      <c r="B22" s="145"/>
      <c r="C22" s="145"/>
      <c r="D22" s="145"/>
      <c r="E22" s="145"/>
      <c r="G22" s="72"/>
      <c r="H22" s="145" t="s">
        <v>177</v>
      </c>
      <c r="I22" s="145"/>
      <c r="J22" s="145"/>
      <c r="K22" s="145"/>
      <c r="L22" s="145"/>
    </row>
    <row r="23" spans="1:18" s="71" customFormat="1">
      <c r="A23" s="143" t="s">
        <v>162</v>
      </c>
      <c r="B23" s="143"/>
      <c r="C23" s="143"/>
      <c r="D23" s="143"/>
      <c r="E23" s="143"/>
      <c r="H23" s="143" t="s">
        <v>178</v>
      </c>
      <c r="I23" s="143"/>
      <c r="J23" s="143"/>
      <c r="K23" s="143"/>
      <c r="L23" s="143"/>
    </row>
    <row r="24" spans="1:18" s="71" customFormat="1">
      <c r="A24" s="145" t="s">
        <v>163</v>
      </c>
      <c r="B24" s="145"/>
      <c r="C24" s="145"/>
      <c r="D24" s="145"/>
      <c r="E24" s="145"/>
      <c r="G24" s="72"/>
      <c r="H24" s="145" t="s">
        <v>179</v>
      </c>
      <c r="I24" s="145"/>
      <c r="J24" s="145"/>
      <c r="K24" s="145"/>
      <c r="L24" s="145"/>
    </row>
    <row r="25" spans="1:18" s="71" customFormat="1">
      <c r="A25" s="145" t="s">
        <v>164</v>
      </c>
      <c r="B25" s="145"/>
      <c r="C25" s="145"/>
      <c r="D25" s="145"/>
      <c r="E25" s="145"/>
      <c r="G25" s="72"/>
      <c r="H25" s="115"/>
      <c r="I25" s="72"/>
      <c r="J25" s="139"/>
      <c r="K25" s="74"/>
      <c r="L25" s="123"/>
    </row>
    <row r="26" spans="1:18">
      <c r="A26" s="115"/>
      <c r="C26" s="139"/>
      <c r="D26" s="74"/>
      <c r="E26" s="123"/>
      <c r="I26" s="72"/>
      <c r="J26" s="72"/>
    </row>
    <row r="27" spans="1:18">
      <c r="A27" s="145" t="s">
        <v>165</v>
      </c>
      <c r="B27" s="145"/>
      <c r="C27" s="145"/>
      <c r="D27" s="145"/>
      <c r="E27" s="145"/>
      <c r="I27" s="72"/>
      <c r="J27" s="72"/>
    </row>
    <row r="28" spans="1:18">
      <c r="A28" s="143" t="s">
        <v>166</v>
      </c>
      <c r="B28" s="143"/>
      <c r="C28" s="143"/>
      <c r="D28" s="143"/>
      <c r="E28" s="143"/>
      <c r="I28" s="72"/>
      <c r="J28" s="72"/>
    </row>
    <row r="29" spans="1:18">
      <c r="A29" s="145" t="s">
        <v>193</v>
      </c>
      <c r="B29" s="145"/>
      <c r="C29" s="145"/>
      <c r="D29" s="145"/>
      <c r="E29" s="145"/>
      <c r="I29" s="72"/>
      <c r="J29" s="72"/>
    </row>
    <row r="30" spans="1:18">
      <c r="B30" s="172"/>
      <c r="C30" s="172"/>
      <c r="D30" s="172"/>
      <c r="E30" s="172"/>
      <c r="F30" s="172"/>
    </row>
    <row r="31" spans="1:18">
      <c r="B31" s="76"/>
      <c r="C31" s="76"/>
      <c r="D31" s="76"/>
      <c r="E31" s="76"/>
      <c r="F31" s="76"/>
    </row>
    <row r="32" spans="1:18">
      <c r="H32" s="76"/>
      <c r="I32" s="71"/>
      <c r="J32" s="116"/>
      <c r="K32" s="116"/>
    </row>
    <row r="33" spans="8:11">
      <c r="I33" s="117"/>
      <c r="J33" s="117"/>
      <c r="K33" s="117"/>
    </row>
    <row r="34" spans="8:11">
      <c r="H34" s="173"/>
      <c r="I34" s="173"/>
      <c r="J34" s="173"/>
      <c r="K34" s="173"/>
    </row>
  </sheetData>
  <mergeCells count="35">
    <mergeCell ref="B19:L19"/>
    <mergeCell ref="B30:F30"/>
    <mergeCell ref="H34:K34"/>
    <mergeCell ref="A7:L7"/>
    <mergeCell ref="H16:I16"/>
    <mergeCell ref="H17:I17"/>
    <mergeCell ref="A20:H20"/>
    <mergeCell ref="A22:E22"/>
    <mergeCell ref="H22:L22"/>
    <mergeCell ref="A23:E23"/>
    <mergeCell ref="H23:L23"/>
    <mergeCell ref="B13:G13"/>
    <mergeCell ref="H13:I13"/>
    <mergeCell ref="B14:G14"/>
    <mergeCell ref="H14:I14"/>
    <mergeCell ref="B15:G15"/>
    <mergeCell ref="H15:I15"/>
    <mergeCell ref="B10:G10"/>
    <mergeCell ref="H10:I10"/>
    <mergeCell ref="B11:G11"/>
    <mergeCell ref="H11:I11"/>
    <mergeCell ref="B12:G12"/>
    <mergeCell ref="H12:I12"/>
    <mergeCell ref="A1:L1"/>
    <mergeCell ref="A2:L2"/>
    <mergeCell ref="G6:H6"/>
    <mergeCell ref="B9:G9"/>
    <mergeCell ref="H9:I9"/>
    <mergeCell ref="J9:L9"/>
    <mergeCell ref="A29:E29"/>
    <mergeCell ref="A24:E24"/>
    <mergeCell ref="H24:L24"/>
    <mergeCell ref="A25:E25"/>
    <mergeCell ref="A27:E27"/>
    <mergeCell ref="A28:E2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3"/>
  <sheetViews>
    <sheetView topLeftCell="A7" workbookViewId="0">
      <selection activeCell="H17" sqref="H17:I17"/>
    </sheetView>
  </sheetViews>
  <sheetFormatPr defaultRowHeight="21"/>
  <cols>
    <col min="1" max="5" width="9.140625" style="72"/>
    <col min="6" max="6" width="7.28515625" style="72" customWidth="1"/>
    <col min="7" max="7" width="5" style="72" hidden="1" customWidth="1"/>
    <col min="8" max="8" width="9.140625" style="72"/>
    <col min="9" max="9" width="9.140625" style="75"/>
    <col min="10" max="10" width="9.140625" style="74"/>
    <col min="11" max="12" width="7.5703125" style="72" customWidth="1"/>
    <col min="13" max="14" width="9.140625" style="72"/>
    <col min="15" max="15" width="11.140625" style="72" bestFit="1" customWidth="1"/>
    <col min="16" max="16384" width="9.140625" style="72"/>
  </cols>
  <sheetData>
    <row r="1" spans="1:21" s="71" customFormat="1">
      <c r="A1" s="151" t="s">
        <v>170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21" s="71" customFormat="1">
      <c r="A2" s="151" t="str">
        <f>[1]ข้อมูล!$B$2</f>
        <v>เทศบาลตำบลห้วยยาง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21">
      <c r="D3" s="73"/>
      <c r="E3" s="73"/>
      <c r="F3" s="73"/>
      <c r="G3" s="73"/>
      <c r="I3" s="140" t="s">
        <v>175</v>
      </c>
    </row>
    <row r="4" spans="1:21">
      <c r="A4" s="73" t="s">
        <v>142</v>
      </c>
      <c r="C4" s="118" t="str">
        <f>ปร4!A89</f>
        <v xml:space="preserve">รายการประมาณการ  โครงการก่อสร้างศูนย์พัฒนาเด็กเล็ก  ขนาดไม่เกิน  50  คน  (สถ.ศพด.1)  แบบตอกเสาเข็ม   </v>
      </c>
    </row>
    <row r="5" spans="1:21">
      <c r="A5" s="73" t="s">
        <v>143</v>
      </c>
      <c r="C5" s="118" t="str">
        <f>[1]ข้อมูล!$D$5</f>
        <v>ทต.ห้วยยาง  อ.กะนวน  จ.ขอนแก่น</v>
      </c>
    </row>
    <row r="6" spans="1:21">
      <c r="A6" s="73" t="s">
        <v>144</v>
      </c>
      <c r="C6" s="119" t="str">
        <f>[1]ข้อมูล!$C$7</f>
        <v>ต.ห้วยยาง อ.กระนวน จ. ขอนแก่น</v>
      </c>
      <c r="G6" s="151"/>
      <c r="H6" s="151"/>
      <c r="I6" s="77"/>
    </row>
    <row r="7" spans="1:21">
      <c r="A7" s="174" t="str">
        <f>ปร4!A90</f>
        <v xml:space="preserve">สถานที่ก่อสร้าง     ภายในบริเวณเทศบาลตำบลห้วยยาง    ตำบลห้วยยาง  อำเภอกระนวน  จังหวัดขอนแก่น 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R7" s="85" t="s">
        <v>146</v>
      </c>
      <c r="S7" s="80" t="str">
        <f>[1]รายการคำนวณ!P6</f>
        <v>ทึบ</v>
      </c>
      <c r="T7" s="81" t="s">
        <v>145</v>
      </c>
      <c r="U7" s="80">
        <f>[1]รายการคำนวณ!Q6</f>
        <v>0</v>
      </c>
    </row>
    <row r="8" spans="1:21">
      <c r="B8" s="79"/>
      <c r="C8" s="85"/>
      <c r="D8" s="86"/>
      <c r="E8" s="81"/>
      <c r="F8" s="86"/>
      <c r="G8" s="79"/>
      <c r="H8" s="82"/>
      <c r="I8" s="83"/>
      <c r="J8" s="84"/>
      <c r="K8" s="83"/>
    </row>
    <row r="9" spans="1:21">
      <c r="A9" s="87" t="s">
        <v>147</v>
      </c>
      <c r="B9" s="152" t="s">
        <v>22</v>
      </c>
      <c r="C9" s="153"/>
      <c r="D9" s="153"/>
      <c r="E9" s="153"/>
      <c r="F9" s="153"/>
      <c r="G9" s="154"/>
      <c r="H9" s="155" t="s">
        <v>148</v>
      </c>
      <c r="I9" s="156"/>
      <c r="J9" s="157" t="s">
        <v>149</v>
      </c>
      <c r="K9" s="158"/>
      <c r="L9" s="159"/>
      <c r="O9" s="102">
        <f>ปร4!L3</f>
        <v>1423436.8168000001</v>
      </c>
    </row>
    <row r="10" spans="1:21">
      <c r="A10" s="88">
        <v>1</v>
      </c>
      <c r="B10" s="162" t="s">
        <v>171</v>
      </c>
      <c r="C10" s="163"/>
      <c r="D10" s="163"/>
      <c r="E10" s="163"/>
      <c r="F10" s="163"/>
      <c r="G10" s="164"/>
      <c r="H10" s="165">
        <f>O9</f>
        <v>1423436.8168000001</v>
      </c>
      <c r="I10" s="166"/>
      <c r="J10" s="89" t="s">
        <v>151</v>
      </c>
      <c r="K10" s="90">
        <v>1.2714000000000001</v>
      </c>
      <c r="L10" s="91"/>
    </row>
    <row r="11" spans="1:21">
      <c r="A11" s="88">
        <v>2</v>
      </c>
      <c r="B11" s="167" t="s">
        <v>150</v>
      </c>
      <c r="C11" s="168"/>
      <c r="D11" s="168"/>
      <c r="E11" s="168"/>
      <c r="F11" s="168"/>
      <c r="G11" s="169"/>
      <c r="H11" s="170">
        <f>H10*K10</f>
        <v>1809757.5688795203</v>
      </c>
      <c r="I11" s="171"/>
      <c r="J11" s="89" t="s">
        <v>152</v>
      </c>
      <c r="K11" s="78"/>
      <c r="L11" s="92">
        <f>[1]ข้อมูล!$Q$8/100</f>
        <v>0</v>
      </c>
    </row>
    <row r="12" spans="1:21">
      <c r="A12" s="88">
        <v>3</v>
      </c>
      <c r="B12" s="167" t="s">
        <v>158</v>
      </c>
      <c r="C12" s="168"/>
      <c r="D12" s="168"/>
      <c r="E12" s="168"/>
      <c r="F12" s="168"/>
      <c r="G12" s="169"/>
      <c r="H12" s="170">
        <v>3000</v>
      </c>
      <c r="I12" s="171"/>
      <c r="J12" s="89" t="s">
        <v>153</v>
      </c>
      <c r="K12" s="78"/>
      <c r="L12" s="92">
        <v>7.0000000000000007E-2</v>
      </c>
    </row>
    <row r="13" spans="1:21">
      <c r="A13" s="93"/>
      <c r="B13" s="167"/>
      <c r="C13" s="168"/>
      <c r="D13" s="168"/>
      <c r="E13" s="168"/>
      <c r="F13" s="168"/>
      <c r="G13" s="169"/>
      <c r="H13" s="170"/>
      <c r="I13" s="171"/>
      <c r="J13" s="94" t="s">
        <v>154</v>
      </c>
      <c r="K13" s="78"/>
      <c r="L13" s="92">
        <f>[1]ข้อมูล!$Q$10/100</f>
        <v>0</v>
      </c>
    </row>
    <row r="14" spans="1:21">
      <c r="A14" s="93"/>
      <c r="B14" s="167"/>
      <c r="C14" s="168"/>
      <c r="D14" s="168"/>
      <c r="E14" s="168"/>
      <c r="F14" s="168"/>
      <c r="G14" s="169"/>
      <c r="H14" s="170"/>
      <c r="I14" s="171"/>
      <c r="J14" s="89" t="s">
        <v>155</v>
      </c>
      <c r="K14" s="95" t="str">
        <f>[1]ข้อมูล!$E$132</f>
        <v>ฝนตกปกติ</v>
      </c>
      <c r="L14" s="91"/>
    </row>
    <row r="15" spans="1:21">
      <c r="A15" s="96"/>
      <c r="B15" s="181"/>
      <c r="C15" s="182"/>
      <c r="D15" s="182"/>
      <c r="E15" s="182"/>
      <c r="F15" s="182"/>
      <c r="G15" s="183"/>
      <c r="H15" s="160"/>
      <c r="I15" s="161"/>
      <c r="J15" s="97"/>
      <c r="K15" s="98"/>
      <c r="L15" s="99"/>
    </row>
    <row r="16" spans="1:21">
      <c r="A16" s="93" t="s">
        <v>156</v>
      </c>
      <c r="B16" s="93" t="s">
        <v>172</v>
      </c>
      <c r="H16" s="176">
        <f>H11+H12</f>
        <v>1812757.5688795203</v>
      </c>
      <c r="I16" s="177"/>
      <c r="J16" s="100"/>
      <c r="K16" s="90"/>
      <c r="L16" s="101"/>
    </row>
    <row r="17" spans="1:18" ht="24" thickBot="1">
      <c r="A17" s="93"/>
      <c r="B17" s="121" t="s">
        <v>157</v>
      </c>
      <c r="H17" s="178">
        <v>1890000</v>
      </c>
      <c r="I17" s="179"/>
      <c r="J17" s="89"/>
      <c r="K17" s="78"/>
      <c r="L17" s="91"/>
      <c r="O17" s="72">
        <v>9420000</v>
      </c>
      <c r="P17" s="102">
        <f>O17-H16</f>
        <v>7607242.4311204795</v>
      </c>
    </row>
    <row r="18" spans="1:18" ht="21.75" thickTop="1">
      <c r="A18" s="96"/>
      <c r="B18" s="103" t="str">
        <f xml:space="preserve"> "("&amp;BAHTTEXT($H$17)&amp;")"</f>
        <v>(หนึ่งล้านแปดแสนเก้าหมื่นบาทถ้วน)</v>
      </c>
      <c r="C18" s="104"/>
      <c r="D18" s="105"/>
      <c r="E18" s="105"/>
      <c r="F18" s="105"/>
      <c r="G18" s="105"/>
      <c r="H18" s="105"/>
      <c r="I18" s="106"/>
      <c r="J18" s="107"/>
      <c r="K18" s="105"/>
      <c r="L18" s="108"/>
      <c r="R18" s="109">
        <v>9420000</v>
      </c>
    </row>
    <row r="19" spans="1:18">
      <c r="D19" s="180"/>
      <c r="E19" s="180"/>
      <c r="G19" s="184" t="s">
        <v>159</v>
      </c>
      <c r="H19" s="184"/>
      <c r="I19" s="184"/>
      <c r="J19" s="184"/>
      <c r="K19" s="184"/>
      <c r="L19" s="184"/>
      <c r="M19" s="184" t="s">
        <v>159</v>
      </c>
      <c r="N19" s="184"/>
      <c r="O19" s="184"/>
      <c r="P19" s="184"/>
      <c r="Q19" s="184"/>
      <c r="R19" s="184"/>
    </row>
    <row r="20" spans="1:18">
      <c r="D20" s="190"/>
      <c r="E20" s="190"/>
      <c r="G20" s="185" t="s">
        <v>160</v>
      </c>
      <c r="H20" s="185"/>
      <c r="I20" s="185"/>
      <c r="J20" s="185"/>
      <c r="K20" s="185"/>
      <c r="L20" s="185"/>
      <c r="M20" s="185" t="s">
        <v>160</v>
      </c>
      <c r="N20" s="185"/>
      <c r="O20" s="185"/>
      <c r="P20" s="185"/>
      <c r="Q20" s="185"/>
      <c r="R20" s="185"/>
    </row>
    <row r="21" spans="1:18">
      <c r="D21" s="111"/>
      <c r="E21" s="111"/>
      <c r="H21" s="122"/>
      <c r="I21" s="122"/>
      <c r="N21" s="122"/>
      <c r="O21" s="122"/>
      <c r="P21" s="74"/>
    </row>
    <row r="22" spans="1:18" s="71" customFormat="1" ht="21.75">
      <c r="B22" s="112"/>
      <c r="C22" s="112"/>
      <c r="D22" s="112"/>
      <c r="E22" s="112"/>
      <c r="G22" s="145" t="s">
        <v>174</v>
      </c>
      <c r="H22" s="145"/>
      <c r="I22" s="145"/>
      <c r="J22" s="145"/>
      <c r="K22" s="145"/>
      <c r="L22" s="144"/>
      <c r="M22" s="145" t="s">
        <v>161</v>
      </c>
      <c r="N22" s="145"/>
      <c r="O22" s="145"/>
      <c r="P22" s="145"/>
      <c r="Q22" s="145"/>
    </row>
    <row r="23" spans="1:18" s="71" customFormat="1">
      <c r="B23" s="188"/>
      <c r="C23" s="187"/>
      <c r="D23" s="188"/>
      <c r="E23" s="188"/>
      <c r="G23" s="143" t="s">
        <v>162</v>
      </c>
      <c r="H23" s="143"/>
      <c r="I23" s="143"/>
      <c r="J23" s="143"/>
      <c r="K23" s="143"/>
      <c r="M23" s="143" t="s">
        <v>162</v>
      </c>
      <c r="N23" s="143"/>
      <c r="O23" s="143"/>
      <c r="P23" s="143"/>
      <c r="Q23" s="143"/>
    </row>
    <row r="24" spans="1:18" s="71" customFormat="1">
      <c r="B24" s="186"/>
      <c r="C24" s="187"/>
      <c r="D24" s="186"/>
      <c r="E24" s="186"/>
      <c r="G24" s="145" t="s">
        <v>163</v>
      </c>
      <c r="H24" s="145"/>
      <c r="I24" s="145"/>
      <c r="J24" s="145"/>
      <c r="K24" s="145"/>
      <c r="M24" s="145" t="s">
        <v>163</v>
      </c>
      <c r="N24" s="145"/>
      <c r="O24" s="145"/>
      <c r="P24" s="145"/>
      <c r="Q24" s="145"/>
    </row>
    <row r="25" spans="1:18" s="71" customFormat="1">
      <c r="B25" s="188"/>
      <c r="C25" s="188"/>
      <c r="D25" s="188"/>
      <c r="E25" s="188"/>
      <c r="G25" s="145" t="s">
        <v>164</v>
      </c>
      <c r="H25" s="145"/>
      <c r="I25" s="145"/>
      <c r="J25" s="145"/>
      <c r="K25" s="145"/>
      <c r="M25" s="145" t="s">
        <v>164</v>
      </c>
      <c r="N25" s="145"/>
      <c r="O25" s="145"/>
      <c r="P25" s="145"/>
      <c r="Q25" s="145"/>
    </row>
    <row r="26" spans="1:18">
      <c r="B26" s="113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ht="21.75">
      <c r="B27" s="71"/>
      <c r="C27" s="71"/>
      <c r="D27" s="71"/>
      <c r="F27" s="114"/>
      <c r="G27" s="145" t="s">
        <v>165</v>
      </c>
      <c r="H27" s="145"/>
      <c r="I27" s="145"/>
      <c r="J27" s="145"/>
      <c r="K27" s="145"/>
      <c r="L27" s="144"/>
      <c r="M27" s="145" t="s">
        <v>165</v>
      </c>
      <c r="N27" s="145"/>
      <c r="O27" s="145"/>
      <c r="P27" s="145"/>
      <c r="Q27" s="145"/>
      <c r="R27" s="71"/>
    </row>
    <row r="28" spans="1:18">
      <c r="B28" s="189"/>
      <c r="C28" s="189"/>
      <c r="D28" s="189"/>
      <c r="E28" s="189"/>
      <c r="F28" s="189"/>
      <c r="G28" s="143" t="s">
        <v>168</v>
      </c>
      <c r="H28" s="143"/>
      <c r="I28" s="143"/>
      <c r="J28" s="143"/>
      <c r="K28" s="143"/>
      <c r="M28" s="143" t="s">
        <v>166</v>
      </c>
      <c r="N28" s="143"/>
      <c r="O28" s="143"/>
      <c r="P28" s="143"/>
      <c r="Q28" s="143"/>
    </row>
    <row r="29" spans="1:18">
      <c r="B29" s="172"/>
      <c r="C29" s="172"/>
      <c r="D29" s="172"/>
      <c r="E29" s="172"/>
      <c r="F29" s="172"/>
      <c r="G29" s="145" t="s">
        <v>169</v>
      </c>
      <c r="H29" s="145"/>
      <c r="I29" s="145"/>
      <c r="J29" s="145"/>
      <c r="K29" s="145"/>
      <c r="M29" s="145" t="s">
        <v>167</v>
      </c>
      <c r="N29" s="145"/>
      <c r="O29" s="145"/>
      <c r="P29" s="145"/>
      <c r="Q29" s="145"/>
    </row>
    <row r="30" spans="1:18">
      <c r="B30" s="172"/>
      <c r="C30" s="172"/>
      <c r="D30" s="172"/>
      <c r="E30" s="172"/>
      <c r="F30" s="172"/>
      <c r="G30" s="115"/>
      <c r="K30" s="123"/>
      <c r="M30" s="115"/>
      <c r="O30" s="75"/>
      <c r="P30" s="74"/>
      <c r="Q30" s="123"/>
    </row>
    <row r="31" spans="1:18" ht="21.75">
      <c r="B31" s="76"/>
      <c r="C31" s="76"/>
      <c r="D31" s="76"/>
      <c r="E31" s="76"/>
      <c r="F31" s="76"/>
      <c r="G31" s="145" t="s">
        <v>165</v>
      </c>
      <c r="H31" s="145"/>
      <c r="I31" s="145"/>
      <c r="J31" s="145"/>
      <c r="K31" s="145"/>
      <c r="L31" s="144"/>
      <c r="M31" s="145" t="s">
        <v>165</v>
      </c>
      <c r="N31" s="145"/>
      <c r="O31" s="145"/>
      <c r="P31" s="145"/>
      <c r="Q31" s="145"/>
    </row>
    <row r="32" spans="1:18">
      <c r="G32" s="143" t="s">
        <v>166</v>
      </c>
      <c r="H32" s="143"/>
      <c r="I32" s="143"/>
      <c r="J32" s="143"/>
      <c r="K32" s="143"/>
      <c r="M32" s="143" t="s">
        <v>168</v>
      </c>
      <c r="N32" s="143"/>
      <c r="O32" s="143"/>
      <c r="P32" s="143"/>
      <c r="Q32" s="143"/>
    </row>
    <row r="33" spans="7:17">
      <c r="G33" s="145" t="s">
        <v>167</v>
      </c>
      <c r="H33" s="145"/>
      <c r="I33" s="145"/>
      <c r="J33" s="145"/>
      <c r="K33" s="145"/>
      <c r="M33" s="145" t="s">
        <v>169</v>
      </c>
      <c r="N33" s="145"/>
      <c r="O33" s="145"/>
      <c r="P33" s="145"/>
      <c r="Q33" s="145"/>
    </row>
  </sheetData>
  <mergeCells count="53">
    <mergeCell ref="M23:Q23"/>
    <mergeCell ref="M24:Q24"/>
    <mergeCell ref="M32:Q32"/>
    <mergeCell ref="M33:Q33"/>
    <mergeCell ref="G29:K29"/>
    <mergeCell ref="G32:K32"/>
    <mergeCell ref="G33:K33"/>
    <mergeCell ref="G31:L31"/>
    <mergeCell ref="M27:Q27"/>
    <mergeCell ref="M28:Q28"/>
    <mergeCell ref="M29:Q29"/>
    <mergeCell ref="M31:Q31"/>
    <mergeCell ref="M25:Q25"/>
    <mergeCell ref="B29:F29"/>
    <mergeCell ref="B30:F30"/>
    <mergeCell ref="G19:L19"/>
    <mergeCell ref="G20:L20"/>
    <mergeCell ref="G23:K23"/>
    <mergeCell ref="G24:K24"/>
    <mergeCell ref="G25:K25"/>
    <mergeCell ref="B24:E24"/>
    <mergeCell ref="B25:E25"/>
    <mergeCell ref="B28:F28"/>
    <mergeCell ref="G28:K28"/>
    <mergeCell ref="G27:L27"/>
    <mergeCell ref="D19:E19"/>
    <mergeCell ref="D20:E20"/>
    <mergeCell ref="B23:E23"/>
    <mergeCell ref="M19:R19"/>
    <mergeCell ref="M20:R20"/>
    <mergeCell ref="M22:Q22"/>
    <mergeCell ref="H16:I16"/>
    <mergeCell ref="H17:I17"/>
    <mergeCell ref="G22:L22"/>
    <mergeCell ref="B13:G13"/>
    <mergeCell ref="H13:I13"/>
    <mergeCell ref="B14:G14"/>
    <mergeCell ref="H14:I14"/>
    <mergeCell ref="B15:G15"/>
    <mergeCell ref="H15:I15"/>
    <mergeCell ref="B10:G10"/>
    <mergeCell ref="H10:I10"/>
    <mergeCell ref="B11:G11"/>
    <mergeCell ref="H11:I11"/>
    <mergeCell ref="B12:G12"/>
    <mergeCell ref="H12:I12"/>
    <mergeCell ref="A1:L1"/>
    <mergeCell ref="A2:L2"/>
    <mergeCell ref="G6:H6"/>
    <mergeCell ref="A7:L7"/>
    <mergeCell ref="B9:G9"/>
    <mergeCell ref="H9:I9"/>
    <mergeCell ref="J9:L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ปร4</vt:lpstr>
      <vt:lpstr>ปร5</vt:lpstr>
      <vt:lpstr>กรรมการ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Huaiyang</dc:creator>
  <cp:lastModifiedBy>KKD 2011 V.2</cp:lastModifiedBy>
  <cp:lastPrinted>2016-02-20T08:17:52Z</cp:lastPrinted>
  <dcterms:created xsi:type="dcterms:W3CDTF">2004-08-04T07:20:32Z</dcterms:created>
  <dcterms:modified xsi:type="dcterms:W3CDTF">2016-02-20T08:26:14Z</dcterms:modified>
</cp:coreProperties>
</file>