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985" yWindow="-15" windowWidth="5955" windowHeight="3150" tabRatio="789" firstSheet="4" activeTab="5"/>
  </bookViews>
  <sheets>
    <sheet name="0000" sheetId="1" state="veryHidden" r:id="rId1"/>
    <sheet name="แบบ ปร.5" sheetId="6" state="hidden" r:id="rId2"/>
    <sheet name="แบบ ปร.6" sheetId="7" state="hidden" r:id="rId3"/>
    <sheet name="ปร.6" sheetId="74" r:id="rId4"/>
    <sheet name="ปร.5(ก)" sheetId="72" r:id="rId5"/>
    <sheet name="ปร.5(ข) " sheetId="73" r:id="rId6"/>
    <sheet name="ท่อส่งน้ำดิบ " sheetId="16" state="hidden" r:id="rId7"/>
    <sheet name="ป้ายโครงการ" sheetId="83" r:id="rId8"/>
    <sheet name="คลอรีน" sheetId="78" r:id="rId9"/>
    <sheet name="เครื่องสูบน้ำดิบ-" sheetId="57" r:id="rId10"/>
    <sheet name="เครื่องสูบน้ำดี- " sheetId="80" r:id="rId11"/>
    <sheet name="ไฟฟ้า " sheetId="22" state="hidden" r:id="rId12"/>
    <sheet name="ระบบไฟฟ้า-" sheetId="63" r:id="rId13"/>
    <sheet name="ระบบจ่ายน้ำประปา" sheetId="55" r:id="rId14"/>
  </sheets>
  <externalReferences>
    <externalReference r:id="rId15"/>
    <externalReference r:id="rId16"/>
    <externalReference r:id="rId17"/>
  </externalReferences>
  <definedNames>
    <definedName name="_xlnm.Print_Area" localSheetId="8">คลอรีน!$A$1:$K$32</definedName>
    <definedName name="_xlnm.Print_Area" localSheetId="2">'แบบ ปร.6'!$A$1:$N$130</definedName>
    <definedName name="_xlnm.Print_Area" localSheetId="4">'ปร.5(ก)'!$A$1:$N$25</definedName>
    <definedName name="_xlnm.Print_Area" localSheetId="5">'ปร.5(ข) '!$A$1:$M$20</definedName>
    <definedName name="_xlnm.Print_Area" localSheetId="3">ปร.6!$A$2:$E$15</definedName>
    <definedName name="_xlnm.Print_Area" localSheetId="7">ป้ายโครงการ!$A$1:$K$32</definedName>
    <definedName name="_xlnm.Print_Area" localSheetId="13">ระบบจ่ายน้ำประปา!$A$1:$K$40</definedName>
    <definedName name="_xlnm.Print_Area" localSheetId="12">'ระบบไฟฟ้า-'!$A$28:$K$51</definedName>
    <definedName name="_xlnm.Print_Titles" localSheetId="8">คลอรีน!$1:$7</definedName>
    <definedName name="_xlnm.Print_Titles" localSheetId="6">'ท่อส่งน้ำดิบ '!$1:$7</definedName>
    <definedName name="_xlnm.Print_Titles" localSheetId="4">'ปร.5(ก)'!$11:$13</definedName>
    <definedName name="_xlnm.Print_Titles" localSheetId="5">'ปร.5(ข) '!$9:$12</definedName>
    <definedName name="_xlnm.Print_Titles" localSheetId="7">ป้ายโครงการ!$1:$7</definedName>
    <definedName name="_xlnm.Print_Titles" localSheetId="13">ระบบจ่ายน้ำประปา!$1:$7</definedName>
  </definedNames>
  <calcPr calcId="124519"/>
</workbook>
</file>

<file path=xl/calcChain.xml><?xml version="1.0" encoding="utf-8"?>
<calcChain xmlns="http://schemas.openxmlformats.org/spreadsheetml/2006/main">
  <c r="A4" i="83"/>
  <c r="A3"/>
  <c r="A2"/>
  <c r="A4" i="80"/>
  <c r="A3"/>
  <c r="A2"/>
  <c r="H43" i="63"/>
  <c r="I43" s="1"/>
  <c r="F43"/>
  <c r="G43" s="1"/>
  <c r="J43" s="1"/>
  <c r="E43"/>
  <c r="H42"/>
  <c r="I42" s="1"/>
  <c r="F42"/>
  <c r="G42" s="1"/>
  <c r="E42"/>
  <c r="B42"/>
  <c r="I41"/>
  <c r="H41"/>
  <c r="G41"/>
  <c r="J41" s="1"/>
  <c r="F41"/>
  <c r="E41"/>
  <c r="B41"/>
  <c r="H40"/>
  <c r="I40" s="1"/>
  <c r="F40"/>
  <c r="G40" s="1"/>
  <c r="E40"/>
  <c r="B40"/>
  <c r="I39"/>
  <c r="H39"/>
  <c r="G39"/>
  <c r="J39" s="1"/>
  <c r="F39"/>
  <c r="E39"/>
  <c r="B39"/>
  <c r="J40" l="1"/>
  <c r="J42"/>
  <c r="E9" i="80" l="1"/>
  <c r="F9"/>
  <c r="G9"/>
  <c r="I9"/>
  <c r="G10"/>
  <c r="I10"/>
  <c r="G11"/>
  <c r="I11"/>
  <c r="H12"/>
  <c r="I12" s="1"/>
  <c r="E13"/>
  <c r="F13"/>
  <c r="G13"/>
  <c r="H13"/>
  <c r="I13"/>
  <c r="J8" i="55"/>
  <c r="I22"/>
  <c r="I23"/>
  <c r="G18"/>
  <c r="A4"/>
  <c r="A3"/>
  <c r="A2"/>
  <c r="A30" i="63"/>
  <c r="A29"/>
  <c r="A4" i="57"/>
  <c r="A3"/>
  <c r="A2"/>
  <c r="A6" i="73"/>
  <c r="A5"/>
  <c r="A4"/>
  <c r="A4" i="78"/>
  <c r="A31" i="63" s="1"/>
  <c r="A3" i="78"/>
  <c r="A2"/>
  <c r="A8" i="72"/>
  <c r="A7"/>
  <c r="A6"/>
  <c r="A5"/>
  <c r="H12" i="57"/>
  <c r="I11" i="78"/>
  <c r="I10"/>
  <c r="F9"/>
  <c r="G9" s="1"/>
  <c r="J9" s="1"/>
  <c r="E9"/>
  <c r="B9"/>
  <c r="F8"/>
  <c r="G8" s="1"/>
  <c r="E8"/>
  <c r="B8"/>
  <c r="F22" i="55"/>
  <c r="G36" i="63"/>
  <c r="F38"/>
  <c r="G38" s="1"/>
  <c r="I38"/>
  <c r="I44" s="1"/>
  <c r="E38"/>
  <c r="I17"/>
  <c r="G17"/>
  <c r="J17" s="1"/>
  <c r="J22" s="1"/>
  <c r="I12"/>
  <c r="I22" s="1"/>
  <c r="I23" s="1"/>
  <c r="G12"/>
  <c r="G22" s="1"/>
  <c r="G23" s="1"/>
  <c r="C3"/>
  <c r="A2"/>
  <c r="F14" i="57"/>
  <c r="G14"/>
  <c r="F9"/>
  <c r="G9"/>
  <c r="H14"/>
  <c r="I14"/>
  <c r="E14"/>
  <c r="I12"/>
  <c r="I9"/>
  <c r="E9"/>
  <c r="G22" i="55"/>
  <c r="J22" s="1"/>
  <c r="G23"/>
  <c r="I18"/>
  <c r="E18"/>
  <c r="E14"/>
  <c r="E12"/>
  <c r="B8"/>
  <c r="E8"/>
  <c r="B10"/>
  <c r="E10"/>
  <c r="B12"/>
  <c r="B14"/>
  <c r="B16"/>
  <c r="E16"/>
  <c r="B18"/>
  <c r="B20"/>
  <c r="E20"/>
  <c r="E9" i="16" a="1"/>
  <c r="E9" s="1"/>
  <c r="E10" a="1"/>
  <c r="F10" s="1"/>
  <c r="G10" s="1"/>
  <c r="E11" a="1"/>
  <c r="E11" s="1"/>
  <c r="E12" a="1"/>
  <c r="E12" s="1"/>
  <c r="E15" a="1"/>
  <c r="E16" a="1"/>
  <c r="E16" s="1"/>
  <c r="E17" a="1"/>
  <c r="E17" s="1"/>
  <c r="E20" a="1"/>
  <c r="H9"/>
  <c r="I9"/>
  <c r="H10"/>
  <c r="I10"/>
  <c r="H15"/>
  <c r="I15"/>
  <c r="E26" a="1"/>
  <c r="F26"/>
  <c r="G26" s="1"/>
  <c r="J26" s="1"/>
  <c r="A4"/>
  <c r="C3"/>
  <c r="G4"/>
  <c r="A2"/>
  <c r="B26"/>
  <c r="B20" a="1"/>
  <c r="B21" s="1"/>
  <c r="B17"/>
  <c r="B16"/>
  <c r="B15"/>
  <c r="B12"/>
  <c r="B11"/>
  <c r="B10"/>
  <c r="B9"/>
  <c r="C6" i="6"/>
  <c r="B2"/>
  <c r="C9"/>
  <c r="A5"/>
  <c r="C28" i="7"/>
  <c r="C29" s="1"/>
  <c r="D13" i="6" s="1"/>
  <c r="F13" s="1"/>
  <c r="C10" i="7"/>
  <c r="C11"/>
  <c r="C12"/>
  <c r="C13"/>
  <c r="C14"/>
  <c r="C15"/>
  <c r="C16"/>
  <c r="C18"/>
  <c r="C19"/>
  <c r="C20"/>
  <c r="C21"/>
  <c r="C22"/>
  <c r="E32" i="22" a="1"/>
  <c r="H32" a="1"/>
  <c r="H34" s="1"/>
  <c r="I34" s="1"/>
  <c r="C24" i="7"/>
  <c r="C25"/>
  <c r="F34"/>
  <c r="F35"/>
  <c r="F33"/>
  <c r="C54"/>
  <c r="C62" s="1"/>
  <c r="D16" i="6" s="1"/>
  <c r="F16" s="1"/>
  <c r="C55" i="7"/>
  <c r="G9" i="22"/>
  <c r="G22" s="1"/>
  <c r="G23" s="1"/>
  <c r="J23" s="1"/>
  <c r="C56" i="7" s="1"/>
  <c r="G12" i="22"/>
  <c r="G17"/>
  <c r="I9"/>
  <c r="J9"/>
  <c r="C112" i="7" s="1"/>
  <c r="C114" s="1"/>
  <c r="C115" s="1"/>
  <c r="I12" i="22"/>
  <c r="I22" s="1"/>
  <c r="I23" s="1"/>
  <c r="I17"/>
  <c r="C57" i="7"/>
  <c r="C58"/>
  <c r="C59"/>
  <c r="C60"/>
  <c r="J12" i="22"/>
  <c r="C113" i="7" s="1"/>
  <c r="G99"/>
  <c r="F99"/>
  <c r="G98"/>
  <c r="F98"/>
  <c r="G97"/>
  <c r="F97"/>
  <c r="F37"/>
  <c r="H37" s="1"/>
  <c r="F36"/>
  <c r="H35" s="1"/>
  <c r="K107"/>
  <c r="F107"/>
  <c r="I107" s="1"/>
  <c r="G107"/>
  <c r="K106"/>
  <c r="F106"/>
  <c r="G106"/>
  <c r="K105"/>
  <c r="F105"/>
  <c r="G105"/>
  <c r="K104"/>
  <c r="I104"/>
  <c r="C104"/>
  <c r="C105"/>
  <c r="C106"/>
  <c r="C107"/>
  <c r="I96"/>
  <c r="C93"/>
  <c r="A92"/>
  <c r="C49"/>
  <c r="A48"/>
  <c r="G27" i="22"/>
  <c r="A27"/>
  <c r="C26"/>
  <c r="A25"/>
  <c r="J17"/>
  <c r="A4"/>
  <c r="C3"/>
  <c r="G4"/>
  <c r="A2"/>
  <c r="B32" a="1"/>
  <c r="B35" s="1"/>
  <c r="J12" i="63"/>
  <c r="C9" i="7"/>
  <c r="C26" s="1"/>
  <c r="G34"/>
  <c r="G35"/>
  <c r="G33"/>
  <c r="G37"/>
  <c r="I37" s="1"/>
  <c r="G36"/>
  <c r="I10" i="57"/>
  <c r="I11" s="1"/>
  <c r="J22" i="22"/>
  <c r="J12" i="57"/>
  <c r="F9" i="16"/>
  <c r="G9" s="1"/>
  <c r="F11"/>
  <c r="G11"/>
  <c r="J11" s="1"/>
  <c r="F12"/>
  <c r="G12"/>
  <c r="J12" s="1"/>
  <c r="E33" i="22"/>
  <c r="E32"/>
  <c r="F35"/>
  <c r="G35"/>
  <c r="F34"/>
  <c r="G34"/>
  <c r="F32"/>
  <c r="G32" s="1"/>
  <c r="E36"/>
  <c r="H34" i="7"/>
  <c r="E10" i="16"/>
  <c r="B34" i="22"/>
  <c r="B32"/>
  <c r="H32"/>
  <c r="I32" s="1"/>
  <c r="J9" i="57"/>
  <c r="G10"/>
  <c r="G11" s="1"/>
  <c r="G15"/>
  <c r="G16" s="1"/>
  <c r="J14"/>
  <c r="J15" s="1"/>
  <c r="J16" s="1"/>
  <c r="B36" i="22"/>
  <c r="B33"/>
  <c r="E34"/>
  <c r="F33"/>
  <c r="G33" s="1"/>
  <c r="J33" s="1"/>
  <c r="I15" i="57"/>
  <c r="I16"/>
  <c r="H36" i="7"/>
  <c r="I34"/>
  <c r="F21" i="16"/>
  <c r="G21" s="1"/>
  <c r="J21" s="1"/>
  <c r="E20"/>
  <c r="E21"/>
  <c r="F20"/>
  <c r="G20" s="1"/>
  <c r="J20" s="1"/>
  <c r="F36" i="22"/>
  <c r="G36" s="1"/>
  <c r="E35"/>
  <c r="E26" i="16"/>
  <c r="F17"/>
  <c r="G17" s="1"/>
  <c r="J17" s="1"/>
  <c r="E15"/>
  <c r="F15"/>
  <c r="G15" s="1"/>
  <c r="J15" s="1"/>
  <c r="I106" i="7"/>
  <c r="H33"/>
  <c r="J10" i="57"/>
  <c r="I105" i="7"/>
  <c r="I23" i="16"/>
  <c r="I24" s="1"/>
  <c r="I30" s="1"/>
  <c r="H35" i="22"/>
  <c r="I35"/>
  <c r="J35" s="1"/>
  <c r="H33"/>
  <c r="I33" s="1"/>
  <c r="H36"/>
  <c r="I36" s="1"/>
  <c r="B20" i="16"/>
  <c r="F16"/>
  <c r="G16"/>
  <c r="J16" s="1"/>
  <c r="G44" i="63" l="1"/>
  <c r="J23"/>
  <c r="G17" i="57"/>
  <c r="J36" i="22"/>
  <c r="I36" i="7"/>
  <c r="I35"/>
  <c r="I33"/>
  <c r="J10" i="16"/>
  <c r="J36" i="63"/>
  <c r="J23" i="55"/>
  <c r="J9" i="80"/>
  <c r="J10" s="1"/>
  <c r="J11" s="1"/>
  <c r="J11" i="57"/>
  <c r="I17"/>
  <c r="J17"/>
  <c r="J13" i="73" s="1"/>
  <c r="L13" s="1"/>
  <c r="J38" i="63"/>
  <c r="J13" i="80"/>
  <c r="G15"/>
  <c r="G16" s="1"/>
  <c r="G17" s="1"/>
  <c r="J12"/>
  <c r="I15"/>
  <c r="I16" s="1"/>
  <c r="I17" s="1"/>
  <c r="G38" i="22"/>
  <c r="J32"/>
  <c r="G23" i="16"/>
  <c r="G24" s="1"/>
  <c r="J9"/>
  <c r="J23" s="1"/>
  <c r="J8" i="78"/>
  <c r="J10" s="1"/>
  <c r="J11" s="1"/>
  <c r="G10"/>
  <c r="G11" s="1"/>
  <c r="G12" s="1"/>
  <c r="J12"/>
  <c r="J15" i="73" s="1"/>
  <c r="L15" s="1"/>
  <c r="I38" i="22"/>
  <c r="J34"/>
  <c r="G26" i="55"/>
  <c r="I26"/>
  <c r="J18"/>
  <c r="I97" i="7"/>
  <c r="I98"/>
  <c r="C108"/>
  <c r="C109" s="1"/>
  <c r="I99"/>
  <c r="D12" i="6"/>
  <c r="C63" i="7"/>
  <c r="C64" s="1"/>
  <c r="C31"/>
  <c r="J44" i="63" l="1"/>
  <c r="J45" s="1"/>
  <c r="I15" i="72" s="1"/>
  <c r="L15" s="1"/>
  <c r="J26" i="55"/>
  <c r="J27" s="1"/>
  <c r="I16" i="72" s="1"/>
  <c r="L16" s="1"/>
  <c r="J15" i="80"/>
  <c r="J16" s="1"/>
  <c r="J17" s="1"/>
  <c r="J24" i="16"/>
  <c r="J30" s="1"/>
  <c r="J31" s="1"/>
  <c r="C17" i="7" s="1"/>
  <c r="G30" i="16"/>
  <c r="J38" i="22"/>
  <c r="J39" s="1"/>
  <c r="C23" i="7" s="1"/>
  <c r="F38"/>
  <c r="G38" s="1"/>
  <c r="C52"/>
  <c r="L22" i="72" l="1"/>
  <c r="L23" s="1"/>
  <c r="H24" s="1"/>
  <c r="I22"/>
  <c r="J14" i="73"/>
  <c r="L14" s="1"/>
  <c r="L17" s="1"/>
  <c r="L18" s="1"/>
  <c r="K19" s="1"/>
  <c r="D105" i="7"/>
  <c r="D104"/>
  <c r="C98"/>
  <c r="C97"/>
  <c r="C96"/>
  <c r="C100" s="1"/>
  <c r="C101" s="1"/>
  <c r="D107"/>
  <c r="E12" i="6"/>
  <c r="F12" s="1"/>
  <c r="F22" s="1"/>
  <c r="F23" s="1"/>
  <c r="F24" s="1"/>
  <c r="D106" i="7"/>
  <c r="C99"/>
  <c r="D9" i="74"/>
  <c r="D10" l="1"/>
  <c r="D12" s="1"/>
  <c r="D13" l="1"/>
  <c r="C14" s="1"/>
</calcChain>
</file>

<file path=xl/sharedStrings.xml><?xml version="1.0" encoding="utf-8"?>
<sst xmlns="http://schemas.openxmlformats.org/spreadsheetml/2006/main" count="660" uniqueCount="285">
  <si>
    <t>เงินล่วงหน้าจ่าย</t>
  </si>
  <si>
    <t>ดอกเบี้ยเงินกู้</t>
  </si>
  <si>
    <t>เงินประกันผลงานหัก</t>
  </si>
  <si>
    <t>ลำดับที่</t>
  </si>
  <si>
    <t>ประเภท</t>
  </si>
  <si>
    <t>จำนวน</t>
  </si>
  <si>
    <t xml:space="preserve"> </t>
  </si>
  <si>
    <t>ค่าแรงงาน</t>
  </si>
  <si>
    <t>หมายเหตุ</t>
  </si>
  <si>
    <t>สรุปผลการประมาณราคาค่าก่อสร้าง</t>
  </si>
  <si>
    <t>ส่วนราชการ</t>
  </si>
  <si>
    <t>งานอาคาร</t>
  </si>
  <si>
    <t>เจ้าของอาคาร</t>
  </si>
  <si>
    <t>หน่วยงานออกแบบแปลนและรายการ</t>
  </si>
  <si>
    <t>แบบเลขที่</t>
  </si>
  <si>
    <t>10008,11007-2,12020,13015,4001,4003/1,4004/1, 4004/2, 4005,4006/1 พร้อมด้วยรายการฯ เฉพาะแห่ง,รายการฯ ทั่วไป และ.................</t>
  </si>
  <si>
    <t>ประมาณราคาตามแบบ ปร.4</t>
  </si>
  <si>
    <t>แผ่น</t>
  </si>
  <si>
    <t>ประมาณราคาเมื่อวันที่</t>
  </si>
  <si>
    <t>รายการ</t>
  </si>
  <si>
    <t>ค่าวัสดุและค่าแรงงานรวมเป็นเงิน (บาท)</t>
  </si>
  <si>
    <t>FACTOR F</t>
  </si>
  <si>
    <t>ค่าก่อสร้างทั้งหมดรวมเป็นเงิน (บาท)</t>
  </si>
  <si>
    <t>ประเภทงานอาคาร</t>
  </si>
  <si>
    <t>ประเภทงานทาง</t>
  </si>
  <si>
    <t>ประเภทงานชลประทาน</t>
  </si>
  <si>
    <t>ประเภทงานสะพานและท่อเหลี่ยม</t>
  </si>
  <si>
    <t>เงื่อนไข</t>
  </si>
  <si>
    <t>ดอกเบี้ยเงินฝาก</t>
  </si>
  <si>
    <t>สรุป</t>
  </si>
  <si>
    <t>รวมค่าก่อสร้างเป็นเงินทั้งสิ้น</t>
  </si>
  <si>
    <t>คิดเป็นเงินประมาณการ</t>
  </si>
  <si>
    <t>ตัวอักษร</t>
  </si>
  <si>
    <t>ตรวจ</t>
  </si>
  <si>
    <t>เห็นชอบ</t>
  </si>
  <si>
    <t>10008,11007-2,12020,13015,4001,4003/1,4004/1, 4004/2, 4005,4006/1 พร้อมด้วยรายการฯ เฉพาะแห่ง,รายการฯ ทั่วไป และ...........................</t>
  </si>
  <si>
    <t>รายการเลขที่</t>
  </si>
  <si>
    <t>ค่าก่อสร้าง                      (บาท)</t>
  </si>
  <si>
    <t>ค่าแรง (บาท)     (2)</t>
  </si>
  <si>
    <t>โรงสูบน้ำ</t>
  </si>
  <si>
    <t>การประสานระบบไฟฟ้า</t>
  </si>
  <si>
    <t>ระบบท่อจ่ายน้ำประปา</t>
  </si>
  <si>
    <t>รวมเงิน</t>
  </si>
  <si>
    <t>คิดเป็นเงิน</t>
  </si>
  <si>
    <t>ค่างาน</t>
  </si>
  <si>
    <t>(ผลต่างค่างาน)</t>
  </si>
  <si>
    <t>(ผลต่างค่า F)</t>
  </si>
  <si>
    <t>เป็นเงิน</t>
  </si>
  <si>
    <t>ประมาณราคาค่าก่อสร้าง</t>
  </si>
  <si>
    <t>รายการฯ เฉพาะแห่ง</t>
  </si>
  <si>
    <t>ฝ่ายประมาณราคา</t>
  </si>
  <si>
    <t>ประมาณการโดย</t>
  </si>
  <si>
    <t>เมื่อวันที่</t>
  </si>
  <si>
    <t>จำนวนหน่วย</t>
  </si>
  <si>
    <t>ค่าวัสดุ</t>
  </si>
  <si>
    <t>ค่าแรง</t>
  </si>
  <si>
    <t>ค่าวัสดุและ</t>
  </si>
  <si>
    <t>ราคาต่อหน่วย</t>
  </si>
  <si>
    <t>คิดเป็นเงินค่างาน</t>
  </si>
  <si>
    <t>รวมยอดยกไป</t>
  </si>
  <si>
    <t>รวมยอดยกมา</t>
  </si>
  <si>
    <t>-</t>
  </si>
  <si>
    <t>4.1</t>
  </si>
  <si>
    <t>4.2</t>
  </si>
  <si>
    <t>รวมเงิน (1)</t>
  </si>
  <si>
    <t>รวมเงิน (2)</t>
  </si>
  <si>
    <t>รวมเงิน (3)</t>
  </si>
  <si>
    <t>,4001</t>
  </si>
  <si>
    <t>1. การเดินท่อส่งน้ำดิบจากเครื่องสูบน้ำดิบไปยังที่ตั้งระบบประปา</t>
  </si>
  <si>
    <t>1.1</t>
  </si>
  <si>
    <t>1.2</t>
  </si>
  <si>
    <t>1.3</t>
  </si>
  <si>
    <t>1.4</t>
  </si>
  <si>
    <t>1.5</t>
  </si>
  <si>
    <t>2. การเดินจากฟุตวาล์วของท่อดูดไปยังปากท่อดูดของเครื่องสูบน้ำดิบ</t>
  </si>
  <si>
    <t>2.1</t>
  </si>
  <si>
    <t>2.2</t>
  </si>
  <si>
    <t>2.3</t>
  </si>
  <si>
    <t>2.4</t>
  </si>
  <si>
    <t>3. เสารับท่อส่งน้ำดิบ</t>
  </si>
  <si>
    <t>3.1</t>
  </si>
  <si>
    <t>3.2</t>
  </si>
  <si>
    <t>3.3</t>
  </si>
  <si>
    <t>4. อุปกรณ์อื่น ๆ</t>
  </si>
  <si>
    <t>2</t>
  </si>
  <si>
    <t>3</t>
  </si>
  <si>
    <t>4</t>
  </si>
  <si>
    <t>ก. ระบบไฟฟ้าภายนอก (การไฟฟ้าฯ ดำเนินการ)</t>
  </si>
  <si>
    <t>ขยายเขตแรงต่ำ</t>
  </si>
  <si>
    <t>[  ] ปักเสา คอร. ยาว.....ม. (8,9 ม.) จำนวน....ต้น ระยะทาง.....ม.</t>
  </si>
  <si>
    <t>[  ] พาดสาย..............ม.</t>
  </si>
  <si>
    <t>ขยายเขตแรงสูง (ภายนอก-ภายใน)</t>
  </si>
  <si>
    <t>[  ] ปักเสา คอร. ยาว....ม. (12,14 ม.) จำนวน....ต้น ระยะทาง.....ม.</t>
  </si>
  <si>
    <t>[  ] ติดตั้งหม้อแปลง 1 เฟส ขนาด.........KVA.</t>
  </si>
  <si>
    <t>[  ] ติดตั้งหม้อแปลง 3 เฟส ขนาด.........KVA.</t>
  </si>
  <si>
    <t>[  ] แผนกคาปาชิเตอร์</t>
  </si>
  <si>
    <t>ติดตั้งมิเตอร์ขนาด 1 เฟส 10 แอมป์</t>
  </si>
  <si>
    <t>ข. ระบบไฟฟ้าภายใน (ผู้รับจ้างดำเนินการ)</t>
  </si>
  <si>
    <t xml:space="preserve">ระบบท่อส่งน้ำดิบ </t>
  </si>
  <si>
    <r>
      <t xml:space="preserve">รายประมาณการค่าก่อสร้าง </t>
    </r>
    <r>
      <rPr>
        <b/>
        <i/>
        <sz val="14"/>
        <rFont val="CordiaUPC"/>
      </rPr>
      <t>ระบบประปาหมู่บ้านแบบบาดาลขนาดกลาง ประจำปีงบประมาณ 2546</t>
    </r>
  </si>
  <si>
    <t>สถานที่ก่อสร้าง</t>
  </si>
  <si>
    <t xml:space="preserve">         (………………………………………………………………)</t>
  </si>
  <si>
    <t>ประมาณราคาโดย……………………………………………………………….</t>
  </si>
  <si>
    <t xml:space="preserve">                     ตรวจ…………………………………………..…..……………….</t>
  </si>
  <si>
    <t>(………………………………………………………………)</t>
  </si>
  <si>
    <t>………..…………………………………………...………….</t>
  </si>
  <si>
    <t>ประเภทงานไม่พิจารณาปรับราคา</t>
  </si>
  <si>
    <t>1.1    ทดสอบการรับน้ำหนักบรรทุกของดินจำนวน 1 จุด</t>
  </si>
  <si>
    <t>1.2    โรงสูบน้ำ</t>
  </si>
  <si>
    <r>
      <t>1.3    ระบบกรองน้ำบาดาลขนาด 7 ม.</t>
    </r>
    <r>
      <rPr>
        <vertAlign val="superscript"/>
        <sz val="14"/>
        <color indexed="8"/>
        <rFont val="CordiaUPC"/>
        <family val="2"/>
        <charset val="222"/>
      </rPr>
      <t>3</t>
    </r>
    <r>
      <rPr>
        <sz val="14"/>
        <color indexed="8"/>
        <rFont val="CordiaUPC"/>
        <family val="2"/>
        <charset val="222"/>
      </rPr>
      <t>/ชม. (ตอกเข็ม)</t>
    </r>
  </si>
  <si>
    <r>
      <t>1.4    ถังน้ำใสขนาด 20 ม.</t>
    </r>
    <r>
      <rPr>
        <vertAlign val="superscript"/>
        <sz val="14"/>
        <color indexed="8"/>
        <rFont val="CordiaUPC"/>
        <family val="2"/>
        <charset val="222"/>
      </rPr>
      <t>3</t>
    </r>
    <r>
      <rPr>
        <sz val="14"/>
        <color indexed="8"/>
        <rFont val="CordiaUPC"/>
        <family val="2"/>
        <charset val="222"/>
      </rPr>
      <t xml:space="preserve"> (ตอกเข็ม)</t>
    </r>
  </si>
  <si>
    <t>1.5    ป้ายบอกระดับน้ำในถังน้ำใส</t>
  </si>
  <si>
    <r>
      <t>1.6    หอถังสูงขนาด 15 ม.</t>
    </r>
    <r>
      <rPr>
        <vertAlign val="superscript"/>
        <sz val="14"/>
        <color indexed="8"/>
        <rFont val="CordiaUPC"/>
        <family val="2"/>
        <charset val="222"/>
      </rPr>
      <t xml:space="preserve">3 </t>
    </r>
    <r>
      <rPr>
        <sz val="14"/>
        <color indexed="8"/>
        <rFont val="CordiaUPC"/>
        <family val="2"/>
        <charset val="222"/>
      </rPr>
      <t>(ตอกเข็ม)</t>
    </r>
  </si>
  <si>
    <t>1.7    รั้ว,ประตูรั้ว (15 x 15 ม.)</t>
  </si>
  <si>
    <t>1.8    ป้ายการประปา</t>
  </si>
  <si>
    <t>1.9    ระบบท่อส่งน้ำดิบ</t>
  </si>
  <si>
    <t>2.1    ระบบท่อจ่ายน้ำประปา</t>
  </si>
  <si>
    <t>3.4    ระบบจ่ายสารละลายคลอรีน</t>
  </si>
  <si>
    <t>3.5    เครื่องมือประจำการประปา</t>
  </si>
  <si>
    <t>3.6    เครื่องมือตรวจวัดความเป็นกรด-ด่างในน้ำ</t>
  </si>
  <si>
    <t>3.7    เครื่องมือตรวจวัดสารละลายเหล็กในน้ำ</t>
  </si>
  <si>
    <t>3.3    การประสานระบบไฟฟ้า  (ภายนอก)</t>
  </si>
  <si>
    <t>3.8    ค่าขนส่ง</t>
  </si>
  <si>
    <t>ประมาณราคาโดย……………………………………………………                   ตรวจ…………………………………………………..</t>
  </si>
  <si>
    <t xml:space="preserve">                                (………………………………………………....)                              (………………………………………………...)</t>
  </si>
  <si>
    <t xml:space="preserve">                    ตรวจ……………………………………………………                 เห็นชอบ………………….…………………………..</t>
  </si>
  <si>
    <t>1.10  เครื่องสูบน้ำบาดาลพร้อมอุปกรณ์ควบคุมจำนวน 1 ชุด</t>
  </si>
  <si>
    <t>1.11  เครื่องสูบน้ำดีพร้อมอุปกรณ์ควบคุมจำนวน 2 ชุด</t>
  </si>
  <si>
    <t>1.12  การประสานท่อระหว่างระบบ</t>
  </si>
  <si>
    <t>1.13  การประสานท่อที่ปากบ่อบาดาล</t>
  </si>
  <si>
    <t>1.14  การประสานท่อภายในโรงสูบน้ำดี 2 ชุด</t>
  </si>
  <si>
    <t>1.15  การประสานระบบไฟฟ้า (ภายใน)</t>
  </si>
  <si>
    <t>ยอดยกไป</t>
  </si>
  <si>
    <t>ยอดยกมา</t>
  </si>
  <si>
    <t xml:space="preserve">               ตรวจ……………………………………………………                 เห็นชอบ………………….…………………………..</t>
  </si>
  <si>
    <t>1.16  ติดตั้งระบบจ่ายสารละลายคลอรีน</t>
  </si>
  <si>
    <t>1.17  รางระบายน้ำ</t>
  </si>
  <si>
    <t>รวมเงิน (1+2+3)</t>
  </si>
  <si>
    <t>3.2    เครื่องสูบน้ำดี จำนวน 2 ชุด</t>
  </si>
  <si>
    <t>3.1    เครื่องสูบน้ำบาดาล จำนวน 1 ชุด</t>
  </si>
  <si>
    <t>ก) กำหนดคืนเงินค่าใช้จ่ายในการตอกเสาเข็ม กรณีผลการทดสอบดินปรากฎว่าไม่ตอกเสาเข็ม ดังรายการต่อไปนี้</t>
  </si>
  <si>
    <t>ค่าวัสดุ (บาท) (1)</t>
  </si>
  <si>
    <t>ค่าขนส่ง (บาท)     (3)</t>
  </si>
  <si>
    <t>รวม (บาท)         (1)+(2)+(3)</t>
  </si>
  <si>
    <t>ข) กำหนดคืนเงินค่าใช้จ่ายในการตอกเสาเข็ม กรณีตอกเข็มที่มีความยาวน้อยกว่าที่กำหนดในแบบแปลน ดังรายการต่อไปนี้</t>
  </si>
  <si>
    <t>หมายเหตุ           (ราคาต่อเมตร)</t>
  </si>
  <si>
    <t>ค่าวัสดุ/เมตร    (บาท) (1)</t>
  </si>
  <si>
    <t>ค่าแรง/เมตร    (บาท) (2)</t>
  </si>
  <si>
    <t>ค่าขนส่ง/เมตร   (บาท) (3)</t>
  </si>
  <si>
    <t>รวม (บาท)           (1)+(2)+(3)</t>
  </si>
  <si>
    <t>ตอกเข็มยาว/ต้น (ม.)</t>
  </si>
  <si>
    <t>รวมความยาวเข็มที่ไม่ได้ตอก (ม.)</t>
  </si>
  <si>
    <t>ค) กำหนดคืนเงินค่าใช้จ่ายในการติดตั้งระบบไฟฟ้าภายนอก หากภายหลังการไฟฟ้าฯ แจ้งว่าไม่ต้องดำเนินการ ดังรายการต่อไปนี้</t>
  </si>
  <si>
    <t>ขยายเขตไฟฟ้าแรงต่ำ</t>
  </si>
  <si>
    <t>ขยายเขตไฟฟ้าแรงสูง</t>
  </si>
  <si>
    <t>ตัวหนังสือ</t>
  </si>
  <si>
    <t xml:space="preserve">                              (………………………………………………....)                                (………………………………………………...)</t>
  </si>
  <si>
    <r>
      <t>ระบบกรองน้ำบาดาลขนาด 7 ม.</t>
    </r>
    <r>
      <rPr>
        <vertAlign val="superscript"/>
        <sz val="14"/>
        <color indexed="8"/>
        <rFont val="CordiaUPC"/>
        <family val="2"/>
        <charset val="222"/>
      </rPr>
      <t>3</t>
    </r>
    <r>
      <rPr>
        <sz val="14"/>
        <color indexed="8"/>
        <rFont val="CordiaUPC"/>
        <family val="2"/>
        <charset val="222"/>
      </rPr>
      <t>/ชม.</t>
    </r>
  </si>
  <si>
    <r>
      <t>ถังน้ำใสขนาด 20 ม.</t>
    </r>
    <r>
      <rPr>
        <vertAlign val="superscript"/>
        <sz val="14"/>
        <color indexed="8"/>
        <rFont val="CordiaUPC"/>
        <family val="2"/>
        <charset val="222"/>
      </rPr>
      <t>3</t>
    </r>
    <r>
      <rPr>
        <sz val="14"/>
        <color indexed="8"/>
        <rFont val="CordiaUPC"/>
        <family val="2"/>
        <charset val="222"/>
      </rPr>
      <t xml:space="preserve"> </t>
    </r>
  </si>
  <si>
    <r>
      <t>หอถังสูงขนาด 15 ม.</t>
    </r>
    <r>
      <rPr>
        <vertAlign val="superscript"/>
        <sz val="14"/>
        <color indexed="8"/>
        <rFont val="CordiaUPC"/>
        <family val="2"/>
        <charset val="222"/>
      </rPr>
      <t>3</t>
    </r>
    <r>
      <rPr>
        <sz val="14"/>
        <color indexed="8"/>
        <rFont val="CordiaUPC"/>
        <family val="2"/>
        <charset val="222"/>
      </rPr>
      <t xml:space="preserve"> </t>
    </r>
  </si>
  <si>
    <t>สำนักบริหารจัดการน้ำ  กรมทรัพยากรน้ำ</t>
  </si>
  <si>
    <t>–</t>
  </si>
  <si>
    <t>( ตัวอักษร )</t>
  </si>
  <si>
    <t>น้ำยาเชื่อมท่อ PVC ขนาด 1000 กรัม</t>
  </si>
  <si>
    <t>กระป๋อง</t>
  </si>
  <si>
    <t>อุปกรณ์ประปา ได้แก่ ประตูน้ำ,ข้องอ,ข้อโค้ง และอุปกรณ์อื่นที่จำเป็น</t>
  </si>
  <si>
    <t>เครื่อง</t>
  </si>
  <si>
    <t>รวมเป็นเงิน</t>
  </si>
  <si>
    <t>ชุด</t>
  </si>
  <si>
    <t>ส่วนเทคโนโลยีและมาตรฐาน</t>
  </si>
  <si>
    <t xml:space="preserve">การติดตั้งเครื่องสูบน้ำพร้อมตู้ควบคุม </t>
  </si>
  <si>
    <t>1 เฟส (1.5 kW) พร้อมอุปกรณ์</t>
  </si>
  <si>
    <t>ค่าแรงและติดตั้ง</t>
  </si>
  <si>
    <t>ตู้ควบคุมเครื่องสูบน้ำหอยโข่งขนาด 2 แรงม้า</t>
  </si>
  <si>
    <t>รวมเงิน (2+3)</t>
  </si>
  <si>
    <t>เครื่องสูบน้ำหอยโข่งขนาด 1 แรงม้า</t>
  </si>
  <si>
    <t>1 เฟส (0.75 kW) พร้อมอุปกรณ์</t>
  </si>
  <si>
    <t>ตู้ควบคุมเครื่องสูบน้ำหอยโข่งขนาด 1 แรงม้า</t>
  </si>
  <si>
    <t>เครื่องสูบน้ำหอยโข่งขนาด 2 แรงม้า</t>
  </si>
  <si>
    <t>[  ] ติดตั้งหม้อแปลง 1 เฟส ขนาด   30  KVA.</t>
  </si>
  <si>
    <t>ติดตั้งมิเตอร์ขนาด 3 เฟส 30 แอมป์</t>
  </si>
  <si>
    <t>สายไฟฟ้าอลูมิเนียมหุ้มฉนวน</t>
  </si>
  <si>
    <t>พื้นที่หน้าตัดไม่น้อยกว่า 25 ตร.มม.</t>
  </si>
  <si>
    <t>1 เฟสพร้อมอุปกรณ์</t>
  </si>
  <si>
    <t xml:space="preserve">  </t>
  </si>
  <si>
    <t xml:space="preserve">                              </t>
  </si>
  <si>
    <t xml:space="preserve">                         รายการค่าประมาณการก่อสร้าง</t>
  </si>
  <si>
    <t>แบบ ปร.5(ก)</t>
  </si>
  <si>
    <t xml:space="preserve"> ค่าวัสดุและค่าแรงงาน</t>
  </si>
  <si>
    <t>Facter F</t>
  </si>
  <si>
    <t>ค่าก่อสร้างรวม</t>
  </si>
  <si>
    <t xml:space="preserve">  รวมเป็นเงิน ( บาท )</t>
  </si>
  <si>
    <t>เป็นเงิน (บาท)</t>
  </si>
  <si>
    <t>เงินประกันผลงานหัก                                                                  0.00%</t>
  </si>
  <si>
    <t>ดอกเบี้ยเงินกู้                                                                            7.00%</t>
  </si>
  <si>
    <t xml:space="preserve">     ( ตัวอักษร )</t>
  </si>
  <si>
    <r>
      <t>หมายเหตุ</t>
    </r>
    <r>
      <rPr>
        <b/>
        <sz val="14"/>
        <rFont val="AngsanaUPC"/>
        <family val="1"/>
        <charset val="222"/>
      </rPr>
      <t xml:space="preserve">           1.ราคานี้ไม่รวมการประสานระบบไฟฟ้าและขยายเขตไฟฟ้าภายนอก</t>
    </r>
  </si>
  <si>
    <t>แบบ ปร.5 (ข)</t>
  </si>
  <si>
    <t>สรุปค่าคุรุภัณฑ์จัดซื้อ</t>
  </si>
  <si>
    <t>ค่าวัสดุและค่าแรงงาน</t>
  </si>
  <si>
    <t>ภาษีมูลค่า</t>
  </si>
  <si>
    <t xml:space="preserve">ค่าก่อสร้างรวม </t>
  </si>
  <si>
    <t>รวมเป็นเงิน (บาท)</t>
  </si>
  <si>
    <t>เพิ่ม</t>
  </si>
  <si>
    <t>ค่าจัดหาและติดตั้งเครื่องสูบน้ำดิบ จำนวน 2 ชุด</t>
  </si>
  <si>
    <t xml:space="preserve">ค่าจัดหาและติดตั้งเครื่องจ่ายสารละลายครอรีน </t>
  </si>
  <si>
    <t>รวมราคาค่าก่อสร้างเป็นเงิน</t>
  </si>
  <si>
    <t>ค่าก่อสร้างเป็นเงิน (บาท)</t>
  </si>
  <si>
    <t>ประเภทงานครุภัณฑ์จัดซื้อ</t>
  </si>
  <si>
    <t>รวมค่าก่อสร้างเป็นเงิน</t>
  </si>
  <si>
    <t>ระบบจ่ายสารละลายคลอรีน</t>
  </si>
  <si>
    <t>ก.พ.2557</t>
  </si>
  <si>
    <t>สถานที่ก่อสร้าง หมู่ 5 บ.โคกล่าม ต.ห้วยยาง อ.กระนวน จ.ขอนแก่น</t>
  </si>
  <si>
    <t>ส่วนราชการ      เทศบาลตำบลห้วยยาง อ.กระนวน จ.ขอนแก่น</t>
  </si>
  <si>
    <t>ประเภท         ปรับปรุงซ่อมแซมระบบประปาหมู่บ้านแบบผิวดินขนาดกลาง</t>
  </si>
  <si>
    <t>ประมาณราคา     นายรัฐพล บุรพันธ์ วิศวกรโยธา</t>
  </si>
  <si>
    <t>ติดตั้งมิเตอร์ไฟฟ้าขนาด 3 เฟส 15 แอมป์</t>
  </si>
  <si>
    <t>หม้อ</t>
  </si>
  <si>
    <t>1.1 การประสานระบบไฟฟ้าภายในบริเวณ</t>
  </si>
  <si>
    <t xml:space="preserve">1.2 ระบบท่อจ่ายน้ำประปา </t>
  </si>
  <si>
    <t>เงินล่วงหน้าจ่าย                                                                        0.00%</t>
  </si>
  <si>
    <t xml:space="preserve">รวมเงิน </t>
  </si>
  <si>
    <t>หลอดฟลูออเรสเซนต์ 36 w พร้อสขา สวิตช์ และอุปกรณ์</t>
  </si>
  <si>
    <t>คณะกรรมการกำหนดราคากลางได้ตรวจสอบแล้ว เห็นชอบให้ใช้ราคานี้เป็นราคากลาง</t>
  </si>
  <si>
    <t>....................................................................ประธานคณะกรรมการฯ</t>
  </si>
  <si>
    <t>....................................................................กรรมการ</t>
  </si>
  <si>
    <t>(นายรัฐพล  บุรพันธ์)</t>
  </si>
  <si>
    <t>(นางเกศิณีย์  อินทรเพชร)</t>
  </si>
  <si>
    <t>วิศวกรโยธา  รักษาราชการแทน</t>
  </si>
  <si>
    <t>เจ้าพนักงานธุรการ</t>
  </si>
  <si>
    <t>ผู้อำนวยการกองช่าง</t>
  </si>
  <si>
    <t>...............................................................................กรรมการ</t>
  </si>
  <si>
    <t>(นางนิ่มนวล  สายาพัฒน์)</t>
  </si>
  <si>
    <t xml:space="preserve">    (นางเกศิณีย์  อินทรเพชร)</t>
  </si>
  <si>
    <t xml:space="preserve">            (นายรัฐพล  บุรพันธ์)</t>
  </si>
  <si>
    <t xml:space="preserve">          (นายรัฐพล  บุรพันธ์)</t>
  </si>
  <si>
    <t xml:space="preserve">         ผู้อำนวยการกองช่าง</t>
  </si>
  <si>
    <t>........................................................กรรมการ</t>
  </si>
  <si>
    <t xml:space="preserve">        (นางนิ่มนวล  สายาพัฒน์)</t>
  </si>
  <si>
    <t>.......................................................กรรมการ</t>
  </si>
  <si>
    <t xml:space="preserve">          เจ้าพนักงานธุรการ</t>
  </si>
  <si>
    <t xml:space="preserve">             วิศวกรโยธา  รักษาราชการแทน</t>
  </si>
  <si>
    <t xml:space="preserve">                                                           ........................................................กรรมการ</t>
  </si>
  <si>
    <t xml:space="preserve">         เจ้าพนักงานธุรการ</t>
  </si>
  <si>
    <t xml:space="preserve">      นักวิเคราะห์นโยบายและแผน</t>
  </si>
  <si>
    <t xml:space="preserve">               นักวิเคราะห์นโยบายและแผน</t>
  </si>
  <si>
    <t xml:space="preserve">                (นายรัฐพล  บุรพันธ์)</t>
  </si>
  <si>
    <t xml:space="preserve">        วิศวกรโยธา  รักษาราชการแทน</t>
  </si>
  <si>
    <t xml:space="preserve">                ผู้อำนวยการกองช่าง</t>
  </si>
  <si>
    <t xml:space="preserve">                 (นางเกศิณีย์  อินทรเพชร)</t>
  </si>
  <si>
    <t xml:space="preserve">                     เจ้าพนักงานธุรการ</t>
  </si>
  <si>
    <t xml:space="preserve">          (นางนิ่มนวล  สายาพัฒน์)</t>
  </si>
  <si>
    <t xml:space="preserve">        นักวิเคราะห์นโยบายและแผน</t>
  </si>
  <si>
    <t xml:space="preserve">              (นางนิ่มนวล  สายาพัฒน์)</t>
  </si>
  <si>
    <t xml:space="preserve">            นักวิเคราะห์นโยบายและแผน</t>
  </si>
  <si>
    <t xml:space="preserve">                         เจ้าพนักงานธุรการ</t>
  </si>
  <si>
    <t xml:space="preserve">                    (นางเกศิณีย์  อินทรเพชร)</t>
  </si>
  <si>
    <t xml:space="preserve">         วิศวกรโยธา  รักษาราชการแทน</t>
  </si>
  <si>
    <t>.....................................................................กรรมการ</t>
  </si>
  <si>
    <t xml:space="preserve">                 (นางนิ่มนวล  สายาพัฒน์)</t>
  </si>
  <si>
    <t xml:space="preserve">                         (นางเกศิณีย์  อินทรเพชร)</t>
  </si>
  <si>
    <t xml:space="preserve">                              เจ้าพนักงานธุรการ</t>
  </si>
  <si>
    <t xml:space="preserve">               (นางนิ่มนวล  สายาพัฒน์)</t>
  </si>
  <si>
    <t>................................................................กรรมการ</t>
  </si>
  <si>
    <t xml:space="preserve">            ผู้อำนวยการกองช่าง</t>
  </si>
  <si>
    <t xml:space="preserve">   วิศวกรโยธา  รักษาราชการแทน</t>
  </si>
  <si>
    <t>.......................................................ประธานคณะกรรมการฯ</t>
  </si>
  <si>
    <t xml:space="preserve">    วิศวกรโยธา  รักษาราชการแทน</t>
  </si>
  <si>
    <t>....................................................กรรมการ</t>
  </si>
  <si>
    <t>........................................................................ประธานคณะกรรมการฯ</t>
  </si>
  <si>
    <t>........................................................................กรรมการ</t>
  </si>
  <si>
    <t xml:space="preserve">                  นักวิเคราะห์นโยบายและแผน</t>
  </si>
  <si>
    <t>.</t>
  </si>
  <si>
    <t>ค่าจัดหาและติดตั้งเครื่องสูบน้ำดี จำนวน 1 ชุด</t>
  </si>
  <si>
    <t>18 มกราคม 2559</t>
  </si>
  <si>
    <t xml:space="preserve">ประมาณราคาเมื่อวันที่     18 มกราคม 2559      </t>
  </si>
  <si>
    <t xml:space="preserve">                                    ......................................................ประธานคณะกรรมการฯ</t>
  </si>
  <si>
    <t>...............................................ประธานคณะกรรมการฯ</t>
  </si>
  <si>
    <t>ป้าย</t>
  </si>
  <si>
    <t>ป้ายโครงการ</t>
  </si>
  <si>
    <t>ตามหนังสือที่</t>
  </si>
  <si>
    <t>มท.0808.2/</t>
  </si>
  <si>
    <t>ว 2808</t>
  </si>
  <si>
    <t>วันที่ 20/8/47</t>
  </si>
  <si>
    <t>1.3 ป้ายโครงการ</t>
  </si>
</sst>
</file>

<file path=xl/styles.xml><?xml version="1.0" encoding="utf-8"?>
<styleSheet xmlns="http://schemas.openxmlformats.org/spreadsheetml/2006/main">
  <numFmts count="16">
    <numFmt numFmtId="42" formatCode="_-&quot;฿&quot;* #,##0_-;\-&quot;฿&quot;* #,##0_-;_-&quot;฿&quot;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0\ &quot;บาท&quot;;\-#,##0.00\ &quot;บาท&quot;"/>
    <numFmt numFmtId="188" formatCode="_-* #,##0_บ_า_ท_-;\-* #,##0_บ_า_ท_-;_-* &quot;-&quot;_บ_า_ท_-;_-@_-"/>
    <numFmt numFmtId="189" formatCode="_-* #,##0.00_บ_า_ท_-;\-* #,##0.00_บ_า_ท_-;_-* &quot;-&quot;??_บ_า_ท_-;_-@_-"/>
    <numFmt numFmtId="190" formatCode="#,##0_ ;\-#,##0\ "/>
    <numFmt numFmtId="191" formatCode="#,##0.00_ ;\-#,##0.00\ "/>
    <numFmt numFmtId="192" formatCode="#,##0.0"/>
    <numFmt numFmtId="193" formatCode="#,##0.0000"/>
    <numFmt numFmtId="194" formatCode="#,##0.000000"/>
    <numFmt numFmtId="195" formatCode="d\ ดดด\ bb"/>
    <numFmt numFmtId="196" formatCode="0.0000"/>
    <numFmt numFmtId="197" formatCode="0.00_)"/>
    <numFmt numFmtId="198" formatCode="_-* #,##0_-;\-* #,##0_-;_-* &quot;-&quot;??_-;_-@_-"/>
    <numFmt numFmtId="199" formatCode="_-* #,##0.0000_-;\-* #,##0.0000_-;_-* &quot;-&quot;??_-;_-@_-"/>
  </numFmts>
  <fonts count="62">
    <font>
      <sz val="14"/>
      <name val="CordiaUPC"/>
    </font>
    <font>
      <b/>
      <sz val="14"/>
      <name val="CordiaUPC"/>
    </font>
    <font>
      <b/>
      <i/>
      <sz val="14"/>
      <name val="CordiaUPC"/>
    </font>
    <font>
      <sz val="14"/>
      <name val="CordiaUPC"/>
      <family val="2"/>
      <charset val="222"/>
    </font>
    <font>
      <sz val="14"/>
      <name val="CordiaUPC"/>
      <family val="2"/>
      <charset val="222"/>
    </font>
    <font>
      <u/>
      <sz val="14"/>
      <name val="CordiaUPC"/>
      <family val="2"/>
      <charset val="222"/>
    </font>
    <font>
      <b/>
      <i/>
      <sz val="16"/>
      <name val="Helv"/>
    </font>
    <font>
      <sz val="14"/>
      <name val="Cordia New"/>
      <family val="2"/>
    </font>
    <font>
      <b/>
      <sz val="14"/>
      <name val="CordiaUPC"/>
      <family val="2"/>
      <charset val="222"/>
    </font>
    <font>
      <b/>
      <u/>
      <sz val="14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CordiaUPC"/>
      <family val="1"/>
    </font>
    <font>
      <b/>
      <u/>
      <sz val="14"/>
      <name val="CordiaUPC"/>
      <family val="2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4"/>
      <color indexed="10"/>
      <name val="CordiaUPC"/>
      <family val="2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vertAlign val="superscript"/>
      <sz val="14"/>
      <color indexed="8"/>
      <name val="CordiaUPC"/>
      <family val="2"/>
      <charset val="222"/>
    </font>
    <font>
      <sz val="12"/>
      <name val="CordiaUPC"/>
      <family val="2"/>
      <charset val="222"/>
    </font>
    <font>
      <sz val="13"/>
      <name val="CordiaUPC"/>
      <family val="2"/>
      <charset val="222"/>
    </font>
    <font>
      <b/>
      <i/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i/>
      <sz val="14"/>
      <color indexed="12"/>
      <name val="CordiaUPC"/>
      <family val="2"/>
      <charset val="222"/>
    </font>
    <font>
      <b/>
      <i/>
      <sz val="14"/>
      <name val="CordiaUPC"/>
      <family val="2"/>
      <charset val="222"/>
    </font>
    <font>
      <i/>
      <sz val="14"/>
      <name val="CordiaUPC"/>
      <family val="2"/>
      <charset val="222"/>
    </font>
    <font>
      <b/>
      <sz val="12"/>
      <name val="CordiaUPC"/>
      <family val="2"/>
      <charset val="222"/>
    </font>
    <font>
      <b/>
      <i/>
      <sz val="12"/>
      <name val="CordiaUPC"/>
      <family val="2"/>
      <charset val="222"/>
    </font>
    <font>
      <sz val="14"/>
      <color indexed="8"/>
      <name val="CordiaUPC"/>
      <family val="2"/>
      <charset val="222"/>
    </font>
    <font>
      <sz val="16"/>
      <name val="CordiaUPC"/>
      <family val="2"/>
      <charset val="222"/>
    </font>
    <font>
      <sz val="8"/>
      <name val="CordiaUPC"/>
      <family val="2"/>
      <charset val="222"/>
    </font>
    <font>
      <sz val="16"/>
      <name val="AngsanaUPC"/>
      <family val="1"/>
      <charset val="222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20"/>
      <name val="AngsanaUPC"/>
      <family val="1"/>
      <charset val="222"/>
    </font>
    <font>
      <sz val="16"/>
      <color indexed="8"/>
      <name val="AngsanaUPC"/>
      <family val="1"/>
      <charset val="222"/>
    </font>
    <font>
      <sz val="16"/>
      <color indexed="10"/>
      <name val="AngsanaUPC"/>
      <family val="1"/>
      <charset val="222"/>
    </font>
    <font>
      <sz val="16"/>
      <color indexed="56"/>
      <name val="AngsanaUPC"/>
      <family val="1"/>
      <charset val="222"/>
    </font>
    <font>
      <sz val="16"/>
      <color indexed="14"/>
      <name val="AngsanaUPC"/>
      <family val="1"/>
      <charset val="222"/>
    </font>
    <font>
      <b/>
      <sz val="16"/>
      <color indexed="8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CordiaUPC"/>
      <family val="2"/>
      <charset val="222"/>
    </font>
    <font>
      <sz val="14"/>
      <name val="CordiaUPC"/>
      <family val="2"/>
    </font>
    <font>
      <sz val="16"/>
      <name val="BrowalliaUPC"/>
      <family val="2"/>
      <charset val="222"/>
    </font>
    <font>
      <sz val="16"/>
      <color indexed="8"/>
      <name val="BrowalliaUPC"/>
      <family val="2"/>
      <charset val="222"/>
    </font>
    <font>
      <sz val="16"/>
      <name val="CordiaUPC"/>
      <family val="2"/>
    </font>
    <font>
      <sz val="16"/>
      <name val="AngsanaUPC"/>
      <family val="1"/>
    </font>
    <font>
      <sz val="8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  <font>
      <sz val="14"/>
      <name val="AngsanaUPC"/>
      <family val="1"/>
    </font>
    <font>
      <b/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8"/>
      <name val="AngsanaUPC"/>
      <family val="1"/>
      <charset val="222"/>
    </font>
    <font>
      <sz val="16"/>
      <color indexed="12"/>
      <name val="AngsanaUPC"/>
      <family val="1"/>
    </font>
    <font>
      <sz val="16"/>
      <color indexed="10"/>
      <name val="AngsanaUPC"/>
      <family val="1"/>
    </font>
    <font>
      <sz val="16"/>
      <name val="CordiaUPC"/>
      <family val="2"/>
    </font>
    <font>
      <b/>
      <sz val="16"/>
      <name val="CordiaUPC"/>
      <family val="2"/>
    </font>
    <font>
      <sz val="16"/>
      <name val="CordiaUPC"/>
      <family val="1"/>
    </font>
    <font>
      <b/>
      <sz val="16"/>
      <name val="CordiaUPC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Trellis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97" fontId="6" fillId="0" borderId="0"/>
    <xf numFmtId="0" fontId="7" fillId="0" borderId="0"/>
    <xf numFmtId="189" fontId="3" fillId="0" borderId="0" applyFont="0" applyFill="0" applyBorder="0" applyAlignment="0" applyProtection="0"/>
    <xf numFmtId="189" fontId="44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4" fillId="0" borderId="0"/>
    <xf numFmtId="0" fontId="48" fillId="0" borderId="0"/>
    <xf numFmtId="0" fontId="32" fillId="0" borderId="0"/>
    <xf numFmtId="0" fontId="48" fillId="0" borderId="0"/>
    <xf numFmtId="0" fontId="32" fillId="0" borderId="0"/>
    <xf numFmtId="0" fontId="48" fillId="0" borderId="0"/>
  </cellStyleXfs>
  <cellXfs count="725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25" fillId="0" borderId="4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4" fontId="1" fillId="0" borderId="5" xfId="0" applyNumberFormat="1" applyFont="1" applyBorder="1"/>
    <xf numFmtId="4" fontId="1" fillId="0" borderId="0" xfId="0" applyNumberFormat="1" applyFont="1" applyBorder="1"/>
    <xf numFmtId="0" fontId="1" fillId="0" borderId="4" xfId="0" applyFont="1" applyBorder="1" applyAlignment="1">
      <alignment horizontal="centerContinuous"/>
    </xf>
    <xf numFmtId="0" fontId="1" fillId="0" borderId="4" xfId="0" applyFont="1" applyBorder="1"/>
    <xf numFmtId="0" fontId="2" fillId="0" borderId="4" xfId="0" applyFont="1" applyBorder="1" applyAlignment="1">
      <alignment horizontal="centerContinuous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Continuous" vertical="center" wrapText="1"/>
    </xf>
    <xf numFmtId="0" fontId="1" fillId="0" borderId="10" xfId="0" applyFont="1" applyBorder="1"/>
    <xf numFmtId="0" fontId="1" fillId="0" borderId="6" xfId="0" applyFont="1" applyBorder="1"/>
    <xf numFmtId="0" fontId="0" fillId="0" borderId="10" xfId="0" applyBorder="1"/>
    <xf numFmtId="0" fontId="0" fillId="0" borderId="5" xfId="0" applyBorder="1" applyAlignment="1"/>
    <xf numFmtId="10" fontId="1" fillId="0" borderId="6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0" fillId="0" borderId="11" xfId="0" applyBorder="1"/>
    <xf numFmtId="0" fontId="1" fillId="0" borderId="9" xfId="0" applyFont="1" applyBorder="1" applyAlignment="1">
      <alignment horizontal="right"/>
    </xf>
    <xf numFmtId="0" fontId="28" fillId="0" borderId="4" xfId="0" applyFont="1" applyBorder="1" applyAlignment="1">
      <alignment vertical="center"/>
    </xf>
    <xf numFmtId="195" fontId="2" fillId="0" borderId="4" xfId="0" applyNumberFormat="1" applyFont="1" applyBorder="1"/>
    <xf numFmtId="0" fontId="0" fillId="0" borderId="0" xfId="0" applyAlignment="1">
      <alignment horizontal="centerContinuous"/>
    </xf>
    <xf numFmtId="196" fontId="1" fillId="0" borderId="5" xfId="0" applyNumberFormat="1" applyFont="1" applyBorder="1"/>
    <xf numFmtId="0" fontId="10" fillId="0" borderId="4" xfId="0" applyFont="1" applyBorder="1"/>
    <xf numFmtId="0" fontId="1" fillId="0" borderId="3" xfId="0" applyFont="1" applyBorder="1" applyAlignment="1">
      <alignment horizontal="right"/>
    </xf>
    <xf numFmtId="187" fontId="1" fillId="0" borderId="5" xfId="0" applyNumberFormat="1" applyFont="1" applyBorder="1" applyAlignment="1">
      <alignment horizontal="left"/>
    </xf>
    <xf numFmtId="187" fontId="3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Continuous"/>
    </xf>
    <xf numFmtId="0" fontId="25" fillId="2" borderId="4" xfId="0" applyFont="1" applyFill="1" applyBorder="1" applyAlignment="1"/>
    <xf numFmtId="2" fontId="10" fillId="2" borderId="4" xfId="0" applyNumberFormat="1" applyFont="1" applyFill="1" applyBorder="1" applyAlignment="1">
      <alignment horizontal="centerContinuous"/>
    </xf>
    <xf numFmtId="191" fontId="10" fillId="2" borderId="4" xfId="0" applyNumberFormat="1" applyFont="1" applyFill="1" applyBorder="1" applyAlignment="1">
      <alignment horizontal="centerContinuous"/>
    </xf>
    <xf numFmtId="3" fontId="10" fillId="2" borderId="4" xfId="0" applyNumberFormat="1" applyFont="1" applyFill="1" applyBorder="1" applyAlignment="1">
      <alignment horizontal="centerContinuous"/>
    </xf>
    <xf numFmtId="4" fontId="10" fillId="2" borderId="4" xfId="0" applyNumberFormat="1" applyFont="1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0" fontId="0" fillId="2" borderId="4" xfId="0" applyFill="1" applyBorder="1" applyAlignment="1"/>
    <xf numFmtId="0" fontId="25" fillId="2" borderId="4" xfId="0" applyFont="1" applyFill="1" applyBorder="1" applyAlignment="1">
      <alignment horizontal="centerContinuous"/>
    </xf>
    <xf numFmtId="2" fontId="10" fillId="2" borderId="4" xfId="0" applyNumberFormat="1" applyFont="1" applyFill="1" applyBorder="1" applyAlignment="1"/>
    <xf numFmtId="191" fontId="10" fillId="2" borderId="4" xfId="0" applyNumberFormat="1" applyFont="1" applyFill="1" applyBorder="1" applyAlignment="1"/>
    <xf numFmtId="3" fontId="25" fillId="2" borderId="4" xfId="0" applyNumberFormat="1" applyFont="1" applyFill="1" applyBorder="1" applyAlignment="1"/>
    <xf numFmtId="4" fontId="25" fillId="2" borderId="4" xfId="0" applyNumberFormat="1" applyFont="1" applyFill="1" applyBorder="1" applyAlignment="1">
      <alignment horizontal="centerContinuous"/>
    </xf>
    <xf numFmtId="0" fontId="26" fillId="2" borderId="4" xfId="0" applyFont="1" applyFill="1" applyBorder="1"/>
    <xf numFmtId="195" fontId="25" fillId="2" borderId="4" xfId="0" applyNumberFormat="1" applyFont="1" applyFill="1" applyBorder="1" applyAlignment="1"/>
    <xf numFmtId="49" fontId="25" fillId="2" borderId="4" xfId="0" applyNumberFormat="1" applyFont="1" applyFill="1" applyBorder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Continuous"/>
    </xf>
    <xf numFmtId="2" fontId="10" fillId="2" borderId="0" xfId="0" applyNumberFormat="1" applyFont="1" applyFill="1" applyBorder="1" applyAlignment="1"/>
    <xf numFmtId="191" fontId="10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 applyAlignment="1">
      <alignment horizontal="centerContinuous"/>
    </xf>
    <xf numFmtId="4" fontId="10" fillId="2" borderId="0" xfId="0" applyNumberFormat="1" applyFont="1" applyFill="1" applyBorder="1" applyAlignment="1">
      <alignment horizontal="centerContinuous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Continuous"/>
    </xf>
    <xf numFmtId="0" fontId="10" fillId="2" borderId="14" xfId="0" applyFont="1" applyFill="1" applyBorder="1" applyAlignment="1">
      <alignment horizontal="centerContinuous"/>
    </xf>
    <xf numFmtId="2" fontId="10" fillId="2" borderId="12" xfId="0" applyNumberFormat="1" applyFont="1" applyFill="1" applyBorder="1" applyAlignment="1">
      <alignment horizontal="centerContinuous"/>
    </xf>
    <xf numFmtId="0" fontId="10" fillId="2" borderId="12" xfId="0" applyFont="1" applyFill="1" applyBorder="1" applyAlignment="1">
      <alignment horizontal="centerContinuous"/>
    </xf>
    <xf numFmtId="191" fontId="10" fillId="2" borderId="7" xfId="0" applyNumberFormat="1" applyFont="1" applyFill="1" applyBorder="1" applyAlignment="1">
      <alignment horizontal="centerContinuous"/>
    </xf>
    <xf numFmtId="3" fontId="10" fillId="2" borderId="7" xfId="0" applyNumberFormat="1" applyFont="1" applyFill="1" applyBorder="1" applyAlignment="1">
      <alignment horizontal="centerContinuous"/>
    </xf>
    <xf numFmtId="4" fontId="10" fillId="2" borderId="7" xfId="0" applyNumberFormat="1" applyFont="1" applyFill="1" applyBorder="1" applyAlignment="1">
      <alignment horizontal="centerContinuous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4" fillId="2" borderId="0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centerContinuous"/>
    </xf>
    <xf numFmtId="0" fontId="10" fillId="2" borderId="3" xfId="0" applyFont="1" applyFill="1" applyBorder="1" applyAlignment="1">
      <alignment horizontal="centerContinuous"/>
    </xf>
    <xf numFmtId="191" fontId="27" fillId="2" borderId="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left"/>
    </xf>
    <xf numFmtId="4" fontId="4" fillId="2" borderId="15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6" xfId="0" applyFont="1" applyFill="1" applyBorder="1"/>
    <xf numFmtId="0" fontId="4" fillId="2" borderId="17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6" xfId="0" applyFont="1" applyFill="1" applyBorder="1" applyAlignment="1">
      <alignment horizontal="right"/>
    </xf>
    <xf numFmtId="2" fontId="8" fillId="2" borderId="10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8" fillId="2" borderId="5" xfId="0" applyNumberFormat="1" applyFont="1" applyFill="1" applyBorder="1" applyAlignment="1">
      <alignment vertical="top" wrapText="1"/>
    </xf>
    <xf numFmtId="0" fontId="8" fillId="2" borderId="5" xfId="0" applyFont="1" applyFill="1" applyBorder="1"/>
    <xf numFmtId="4" fontId="1" fillId="2" borderId="6" xfId="0" applyNumberFormat="1" applyFont="1" applyFill="1" applyBorder="1"/>
    <xf numFmtId="0" fontId="8" fillId="2" borderId="1" xfId="0" applyFont="1" applyFill="1" applyBorder="1"/>
    <xf numFmtId="0" fontId="8" fillId="2" borderId="3" xfId="0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/>
    <xf numFmtId="4" fontId="8" fillId="2" borderId="2" xfId="0" applyNumberFormat="1" applyFont="1" applyFill="1" applyBorder="1" applyAlignment="1">
      <alignment vertical="top" wrapText="1"/>
    </xf>
    <xf numFmtId="0" fontId="8" fillId="2" borderId="2" xfId="0" applyFont="1" applyFill="1" applyBorder="1"/>
    <xf numFmtId="0" fontId="0" fillId="2" borderId="15" xfId="0" applyFill="1" applyBorder="1" applyAlignment="1">
      <alignment horizontal="center"/>
    </xf>
    <xf numFmtId="0" fontId="5" fillId="2" borderId="0" xfId="0" applyFont="1" applyFill="1" applyBorder="1"/>
    <xf numFmtId="0" fontId="0" fillId="2" borderId="16" xfId="0" applyNumberFormat="1" applyFill="1" applyBorder="1"/>
    <xf numFmtId="0" fontId="0" fillId="2" borderId="17" xfId="0" applyFill="1" applyBorder="1" applyAlignment="1">
      <alignment horizontal="left"/>
    </xf>
    <xf numFmtId="191" fontId="0" fillId="2" borderId="15" xfId="0" applyNumberFormat="1" applyFill="1" applyBorder="1" applyAlignment="1">
      <alignment horizontal="right"/>
    </xf>
    <xf numFmtId="4" fontId="0" fillId="2" borderId="15" xfId="0" applyNumberFormat="1" applyFill="1" applyBorder="1"/>
    <xf numFmtId="0" fontId="0" fillId="2" borderId="17" xfId="0" applyFill="1" applyBorder="1"/>
    <xf numFmtId="0" fontId="0" fillId="2" borderId="0" xfId="0" applyFill="1"/>
    <xf numFmtId="4" fontId="0" fillId="2" borderId="15" xfId="0" applyNumberFormat="1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5" xfId="0" quotePrefix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8" xfId="0" applyFont="1" applyFill="1" applyBorder="1"/>
    <xf numFmtId="0" fontId="10" fillId="2" borderId="18" xfId="0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0" fillId="2" borderId="2" xfId="0" applyFill="1" applyBorder="1"/>
    <xf numFmtId="0" fontId="10" fillId="2" borderId="0" xfId="0" applyFont="1" applyFill="1" applyBorder="1" applyAlignment="1">
      <alignment horizontal="right"/>
    </xf>
    <xf numFmtId="0" fontId="4" fillId="2" borderId="16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0" fontId="0" fillId="2" borderId="15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5" fillId="2" borderId="17" xfId="0" applyFont="1" applyFill="1" applyBorder="1"/>
    <xf numFmtId="0" fontId="0" fillId="2" borderId="0" xfId="0" applyFill="1" applyBorder="1" applyAlignment="1"/>
    <xf numFmtId="0" fontId="0" fillId="2" borderId="16" xfId="0" applyNumberFormat="1" applyFill="1" applyBorder="1" applyAlignment="1"/>
    <xf numFmtId="4" fontId="0" fillId="2" borderId="15" xfId="0" applyNumberFormat="1" applyFill="1" applyBorder="1" applyAlignment="1"/>
    <xf numFmtId="0" fontId="0" fillId="2" borderId="16" xfId="0" applyNumberForma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0" fillId="2" borderId="16" xfId="0" applyFill="1" applyBorder="1"/>
    <xf numFmtId="4" fontId="1" fillId="2" borderId="15" xfId="0" applyNumberFormat="1" applyFont="1" applyFill="1" applyBorder="1"/>
    <xf numFmtId="2" fontId="0" fillId="2" borderId="16" xfId="0" applyNumberFormat="1" applyFill="1" applyBorder="1"/>
    <xf numFmtId="4" fontId="0" fillId="2" borderId="16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4" fontId="10" fillId="2" borderId="17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4" fontId="0" fillId="2" borderId="17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9" fillId="2" borderId="16" xfId="0" applyFont="1" applyFill="1" applyBorder="1" applyAlignment="1">
      <alignment horizontal="left"/>
    </xf>
    <xf numFmtId="4" fontId="0" fillId="2" borderId="0" xfId="0" applyNumberFormat="1" applyFill="1" applyBorder="1" applyAlignment="1">
      <alignment horizontal="right"/>
    </xf>
    <xf numFmtId="0" fontId="3" fillId="2" borderId="17" xfId="0" applyFont="1" applyFill="1" applyBorder="1"/>
    <xf numFmtId="49" fontId="0" fillId="2" borderId="15" xfId="0" applyNumberFormat="1" applyFill="1" applyBorder="1" applyAlignment="1">
      <alignment horizontal="center"/>
    </xf>
    <xf numFmtId="4" fontId="3" fillId="2" borderId="17" xfId="0" applyNumberFormat="1" applyFont="1" applyFill="1" applyBorder="1"/>
    <xf numFmtId="0" fontId="12" fillId="2" borderId="16" xfId="0" applyFont="1" applyFill="1" applyBorder="1" applyAlignment="1"/>
    <xf numFmtId="0" fontId="0" fillId="2" borderId="0" xfId="0" applyNumberFormat="1" applyFill="1" applyBorder="1" applyAlignment="1"/>
    <xf numFmtId="0" fontId="0" fillId="2" borderId="17" xfId="0" applyFill="1" applyBorder="1" applyAlignment="1"/>
    <xf numFmtId="0" fontId="9" fillId="2" borderId="16" xfId="0" applyFont="1" applyFill="1" applyBorder="1"/>
    <xf numFmtId="4" fontId="1" fillId="2" borderId="3" xfId="0" applyNumberFormat="1" applyFont="1" applyFill="1" applyBorder="1"/>
    <xf numFmtId="4" fontId="1" fillId="2" borderId="17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4" fontId="4" fillId="2" borderId="17" xfId="0" applyNumberFormat="1" applyFont="1" applyFill="1" applyBorder="1" applyAlignment="1">
      <alignment horizontal="right"/>
    </xf>
    <xf numFmtId="49" fontId="0" fillId="2" borderId="17" xfId="0" applyNumberFormat="1" applyFill="1" applyBorder="1" applyAlignment="1">
      <alignment horizontal="left"/>
    </xf>
    <xf numFmtId="0" fontId="0" fillId="2" borderId="0" xfId="0" applyFill="1" applyAlignment="1"/>
    <xf numFmtId="0" fontId="4" fillId="2" borderId="16" xfId="0" applyFont="1" applyFill="1" applyBorder="1" applyAlignment="1"/>
    <xf numFmtId="4" fontId="0" fillId="2" borderId="16" xfId="0" applyNumberFormat="1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2" fontId="10" fillId="2" borderId="16" xfId="0" applyNumberFormat="1" applyFont="1" applyFill="1" applyBorder="1" applyAlignment="1">
      <alignment horizontal="centerContinuous"/>
    </xf>
    <xf numFmtId="0" fontId="10" fillId="2" borderId="17" xfId="0" applyFont="1" applyFill="1" applyBorder="1" applyAlignment="1">
      <alignment horizontal="centerContinuous"/>
    </xf>
    <xf numFmtId="191" fontId="27" fillId="2" borderId="15" xfId="0" applyNumberFormat="1" applyFont="1" applyFill="1" applyBorder="1" applyAlignment="1">
      <alignment horizontal="center"/>
    </xf>
    <xf numFmtId="3" fontId="10" fillId="2" borderId="1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left"/>
    </xf>
    <xf numFmtId="49" fontId="14" fillId="2" borderId="16" xfId="0" applyNumberFormat="1" applyFont="1" applyFill="1" applyBorder="1"/>
    <xf numFmtId="49" fontId="0" fillId="2" borderId="16" xfId="0" applyNumberFormat="1" applyFill="1" applyBorder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7" xfId="0" applyFont="1" applyFill="1" applyBorder="1" applyAlignment="1">
      <alignment horizontal="right"/>
    </xf>
    <xf numFmtId="2" fontId="8" fillId="2" borderId="16" xfId="0" applyNumberFormat="1" applyFont="1" applyFill="1" applyBorder="1" applyAlignment="1">
      <alignment horizontal="right"/>
    </xf>
    <xf numFmtId="0" fontId="8" fillId="2" borderId="17" xfId="0" applyFont="1" applyFill="1" applyBorder="1" applyAlignment="1">
      <alignment horizontal="left"/>
    </xf>
    <xf numFmtId="4" fontId="8" fillId="2" borderId="15" xfId="0" applyNumberFormat="1" applyFont="1" applyFill="1" applyBorder="1" applyAlignment="1">
      <alignment horizontal="right"/>
    </xf>
    <xf numFmtId="4" fontId="8" fillId="2" borderId="15" xfId="0" applyNumberFormat="1" applyFont="1" applyFill="1" applyBorder="1"/>
    <xf numFmtId="4" fontId="8" fillId="2" borderId="15" xfId="0" applyNumberFormat="1" applyFont="1" applyFill="1" applyBorder="1" applyAlignment="1">
      <alignment vertical="top" wrapText="1"/>
    </xf>
    <xf numFmtId="0" fontId="8" fillId="2" borderId="15" xfId="0" applyFont="1" applyFill="1" applyBorder="1"/>
    <xf numFmtId="0" fontId="8" fillId="2" borderId="17" xfId="0" applyFont="1" applyFill="1" applyBorder="1"/>
    <xf numFmtId="0" fontId="2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Continuous"/>
    </xf>
    <xf numFmtId="1" fontId="0" fillId="2" borderId="0" xfId="0" applyNumberFormat="1" applyFill="1" applyBorder="1" applyAlignment="1">
      <alignment horizontal="centerContinuous"/>
    </xf>
    <xf numFmtId="190" fontId="0" fillId="2" borderId="0" xfId="0" applyNumberFormat="1" applyFill="1" applyBorder="1" applyAlignment="1">
      <alignment horizontal="centerContinuous"/>
    </xf>
    <xf numFmtId="3" fontId="0" fillId="2" borderId="0" xfId="0" applyNumberFormat="1" applyFill="1" applyBorder="1" applyAlignment="1">
      <alignment horizontal="centerContinuous"/>
    </xf>
    <xf numFmtId="188" fontId="0" fillId="2" borderId="0" xfId="0" applyNumberFormat="1" applyFill="1" applyBorder="1" applyAlignment="1">
      <alignment horizontal="centerContinuous"/>
    </xf>
    <xf numFmtId="0" fontId="4" fillId="2" borderId="15" xfId="0" applyFont="1" applyFill="1" applyBorder="1" applyAlignment="1">
      <alignment horizontal="center" vertical="center"/>
    </xf>
    <xf numFmtId="0" fontId="11" fillId="2" borderId="0" xfId="0" applyFont="1" applyFill="1"/>
    <xf numFmtId="0" fontId="1" fillId="2" borderId="4" xfId="0" applyFont="1" applyFill="1" applyBorder="1"/>
    <xf numFmtId="0" fontId="10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195" fontId="2" fillId="2" borderId="4" xfId="0" applyNumberFormat="1" applyFont="1" applyFill="1" applyBorder="1" applyAlignment="1">
      <alignment horizontal="left"/>
    </xf>
    <xf numFmtId="0" fontId="2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/>
    <xf numFmtId="0" fontId="17" fillId="2" borderId="0" xfId="0" applyFont="1" applyFill="1" applyAlignment="1"/>
    <xf numFmtId="0" fontId="17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Continuous" vertical="center" wrapText="1"/>
    </xf>
    <xf numFmtId="0" fontId="18" fillId="3" borderId="7" xfId="0" applyFont="1" applyFill="1" applyBorder="1" applyAlignment="1" applyProtection="1">
      <alignment horizontal="center" vertical="justify"/>
    </xf>
    <xf numFmtId="0" fontId="0" fillId="2" borderId="5" xfId="0" applyFill="1" applyBorder="1" applyAlignment="1">
      <alignment horizontal="center"/>
    </xf>
    <xf numFmtId="49" fontId="17" fillId="2" borderId="5" xfId="0" applyNumberFormat="1" applyFont="1" applyFill="1" applyBorder="1" applyAlignment="1" applyProtection="1">
      <alignment horizontal="left"/>
    </xf>
    <xf numFmtId="3" fontId="29" fillId="2" borderId="5" xfId="0" applyNumberFormat="1" applyFont="1" applyFill="1" applyBorder="1" applyAlignment="1" applyProtection="1">
      <alignment horizontal="right" vertical="justify"/>
    </xf>
    <xf numFmtId="0" fontId="1" fillId="2" borderId="5" xfId="0" applyFont="1" applyFill="1" applyBorder="1" applyAlignment="1">
      <alignment horizontal="left"/>
    </xf>
    <xf numFmtId="0" fontId="17" fillId="2" borderId="19" xfId="0" applyFont="1" applyFill="1" applyBorder="1" applyAlignment="1" applyProtection="1"/>
    <xf numFmtId="10" fontId="1" fillId="2" borderId="6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center" vertical="justify"/>
    </xf>
    <xf numFmtId="0" fontId="0" fillId="2" borderId="5" xfId="0" applyFill="1" applyBorder="1" applyAlignment="1"/>
    <xf numFmtId="49" fontId="17" fillId="2" borderId="19" xfId="0" applyNumberFormat="1" applyFont="1" applyFill="1" applyBorder="1" applyAlignment="1" applyProtection="1">
      <alignment horizontal="left"/>
    </xf>
    <xf numFmtId="0" fontId="0" fillId="2" borderId="20" xfId="0" applyFill="1" applyBorder="1" applyAlignment="1">
      <alignment horizontal="center"/>
    </xf>
    <xf numFmtId="49" fontId="8" fillId="2" borderId="21" xfId="0" applyNumberFormat="1" applyFont="1" applyFill="1" applyBorder="1" applyAlignment="1" applyProtection="1">
      <alignment horizontal="right"/>
    </xf>
    <xf numFmtId="3" fontId="18" fillId="2" borderId="10" xfId="0" applyNumberFormat="1" applyFont="1" applyFill="1" applyBorder="1" applyAlignment="1" applyProtection="1">
      <alignment horizontal="right" vertical="justify"/>
    </xf>
    <xf numFmtId="0" fontId="1" fillId="2" borderId="8" xfId="0" applyFont="1" applyFill="1" applyBorder="1" applyAlignment="1">
      <alignment horizontal="center"/>
    </xf>
    <xf numFmtId="49" fontId="15" fillId="2" borderId="11" xfId="0" quotePrefix="1" applyNumberFormat="1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right"/>
    </xf>
    <xf numFmtId="0" fontId="0" fillId="2" borderId="2" xfId="0" applyFill="1" applyBorder="1" applyAlignment="1"/>
    <xf numFmtId="193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Alignment="1">
      <alignment vertical="justify"/>
    </xf>
    <xf numFmtId="3" fontId="17" fillId="2" borderId="0" xfId="0" applyNumberFormat="1" applyFont="1" applyFill="1" applyBorder="1" applyAlignment="1" applyProtection="1"/>
    <xf numFmtId="3" fontId="15" fillId="2" borderId="0" xfId="0" applyNumberFormat="1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/>
    <xf numFmtId="49" fontId="4" fillId="2" borderId="19" xfId="0" applyNumberFormat="1" applyFont="1" applyFill="1" applyBorder="1" applyAlignment="1" applyProtection="1">
      <alignment horizontal="left"/>
    </xf>
    <xf numFmtId="4" fontId="10" fillId="2" borderId="15" xfId="0" applyNumberFormat="1" applyFont="1" applyFill="1" applyBorder="1"/>
    <xf numFmtId="0" fontId="25" fillId="2" borderId="0" xfId="0" applyFont="1" applyFill="1" applyBorder="1" applyAlignment="1"/>
    <xf numFmtId="0" fontId="10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justify"/>
    </xf>
    <xf numFmtId="0" fontId="2" fillId="2" borderId="0" xfId="0" applyFont="1" applyFill="1" applyBorder="1"/>
    <xf numFmtId="195" fontId="2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 applyProtection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justify"/>
    </xf>
    <xf numFmtId="3" fontId="18" fillId="2" borderId="0" xfId="0" applyNumberFormat="1" applyFont="1" applyFill="1" applyBorder="1" applyAlignment="1" applyProtection="1">
      <alignment horizontal="right" vertical="justify"/>
    </xf>
    <xf numFmtId="0" fontId="17" fillId="2" borderId="0" xfId="0" applyFont="1" applyFill="1" applyBorder="1" applyProtection="1"/>
    <xf numFmtId="49" fontId="18" fillId="2" borderId="0" xfId="0" applyNumberFormat="1" applyFont="1" applyFill="1" applyBorder="1" applyAlignment="1" applyProtection="1">
      <alignment horizontal="center"/>
    </xf>
    <xf numFmtId="49" fontId="29" fillId="2" borderId="0" xfId="0" applyNumberFormat="1" applyFont="1" applyFill="1" applyBorder="1" applyAlignment="1" applyProtection="1">
      <alignment horizontal="right"/>
    </xf>
    <xf numFmtId="4" fontId="23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center" vertical="justify"/>
    </xf>
    <xf numFmtId="0" fontId="17" fillId="2" borderId="0" xfId="0" applyNumberFormat="1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49" fontId="18" fillId="2" borderId="19" xfId="0" applyNumberFormat="1" applyFont="1" applyFill="1" applyBorder="1" applyAlignment="1" applyProtection="1">
      <alignment horizontal="right"/>
    </xf>
    <xf numFmtId="3" fontId="18" fillId="2" borderId="5" xfId="0" applyNumberFormat="1" applyFont="1" applyFill="1" applyBorder="1" applyAlignment="1" applyProtection="1">
      <alignment horizontal="right" vertical="justify"/>
    </xf>
    <xf numFmtId="0" fontId="0" fillId="2" borderId="22" xfId="0" applyFill="1" applyBorder="1" applyAlignment="1">
      <alignment horizontal="center"/>
    </xf>
    <xf numFmtId="49" fontId="18" fillId="2" borderId="23" xfId="0" applyNumberFormat="1" applyFont="1" applyFill="1" applyBorder="1" applyAlignment="1" applyProtection="1">
      <alignment horizontal="right"/>
    </xf>
    <xf numFmtId="3" fontId="18" fillId="2" borderId="22" xfId="0" applyNumberFormat="1" applyFont="1" applyFill="1" applyBorder="1" applyAlignment="1" applyProtection="1">
      <alignment horizontal="right" vertical="justify"/>
    </xf>
    <xf numFmtId="0" fontId="0" fillId="2" borderId="22" xfId="0" applyFill="1" applyBorder="1" applyAlignment="1"/>
    <xf numFmtId="49" fontId="18" fillId="2" borderId="0" xfId="0" applyNumberFormat="1" applyFont="1" applyFill="1" applyBorder="1" applyAlignment="1" applyProtection="1">
      <alignment horizontal="right"/>
    </xf>
    <xf numFmtId="0" fontId="0" fillId="2" borderId="24" xfId="0" applyFill="1" applyBorder="1" applyAlignment="1">
      <alignment horizontal="center"/>
    </xf>
    <xf numFmtId="49" fontId="18" fillId="2" borderId="25" xfId="0" applyNumberFormat="1" applyFont="1" applyFill="1" applyBorder="1" applyAlignment="1" applyProtection="1">
      <alignment horizontal="right"/>
    </xf>
    <xf numFmtId="3" fontId="18" fillId="2" borderId="24" xfId="0" applyNumberFormat="1" applyFont="1" applyFill="1" applyBorder="1" applyAlignment="1" applyProtection="1">
      <alignment horizontal="right" vertical="justify"/>
    </xf>
    <xf numFmtId="0" fontId="0" fillId="2" borderId="24" xfId="0" applyFill="1" applyBorder="1" applyAlignment="1"/>
    <xf numFmtId="3" fontId="18" fillId="2" borderId="26" xfId="0" applyNumberFormat="1" applyFont="1" applyFill="1" applyBorder="1" applyAlignment="1" applyProtection="1">
      <alignment horizontal="right" vertical="justify"/>
    </xf>
    <xf numFmtId="0" fontId="10" fillId="0" borderId="10" xfId="0" applyFont="1" applyBorder="1"/>
    <xf numFmtId="3" fontId="10" fillId="0" borderId="5" xfId="0" applyNumberFormat="1" applyFont="1" applyBorder="1"/>
    <xf numFmtId="4" fontId="10" fillId="0" borderId="5" xfId="0" applyNumberFormat="1" applyFont="1" applyBorder="1"/>
    <xf numFmtId="0" fontId="10" fillId="0" borderId="5" xfId="0" applyFont="1" applyBorder="1"/>
    <xf numFmtId="4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4" fontId="10" fillId="2" borderId="2" xfId="0" applyNumberFormat="1" applyFont="1" applyFill="1" applyBorder="1"/>
    <xf numFmtId="0" fontId="0" fillId="2" borderId="3" xfId="0" applyFill="1" applyBorder="1"/>
    <xf numFmtId="2" fontId="1" fillId="0" borderId="5" xfId="0" applyNumberFormat="1" applyFont="1" applyBorder="1"/>
    <xf numFmtId="0" fontId="0" fillId="0" borderId="27" xfId="0" applyBorder="1"/>
    <xf numFmtId="0" fontId="0" fillId="0" borderId="27" xfId="0" applyBorder="1" applyAlignment="1">
      <alignment horizontal="right"/>
    </xf>
    <xf numFmtId="0" fontId="0" fillId="0" borderId="0" xfId="0" applyBorder="1" applyAlignment="1">
      <alignment horizontal="right"/>
    </xf>
    <xf numFmtId="3" fontId="17" fillId="2" borderId="0" xfId="0" applyNumberFormat="1" applyFont="1" applyFill="1" applyBorder="1" applyAlignment="1" applyProtection="1">
      <protection locked="0"/>
    </xf>
    <xf numFmtId="3" fontId="29" fillId="2" borderId="0" xfId="0" applyNumberFormat="1" applyFont="1" applyFill="1" applyBorder="1" applyAlignment="1" applyProtection="1">
      <alignment horizontal="right" vertical="justify"/>
    </xf>
    <xf numFmtId="3" fontId="17" fillId="2" borderId="0" xfId="0" applyNumberFormat="1" applyFont="1" applyFill="1" applyBorder="1" applyAlignment="1" applyProtection="1">
      <alignment horizontal="left"/>
    </xf>
    <xf numFmtId="3" fontId="15" fillId="2" borderId="0" xfId="0" applyNumberFormat="1" applyFont="1" applyFill="1" applyBorder="1" applyAlignment="1" applyProtection="1">
      <alignment horizontal="right" vertical="justify"/>
    </xf>
    <xf numFmtId="3" fontId="15" fillId="2" borderId="0" xfId="0" applyNumberFormat="1" applyFont="1" applyFill="1" applyBorder="1" applyAlignment="1" applyProtection="1">
      <alignment horizontal="left"/>
    </xf>
    <xf numFmtId="3" fontId="17" fillId="2" borderId="0" xfId="0" applyNumberFormat="1" applyFont="1" applyFill="1" applyBorder="1" applyAlignment="1" applyProtection="1">
      <alignment horizontal="right"/>
    </xf>
    <xf numFmtId="3" fontId="18" fillId="3" borderId="0" xfId="0" applyNumberFormat="1" applyFont="1" applyFill="1" applyBorder="1" applyAlignment="1" applyProtection="1">
      <protection locked="0"/>
    </xf>
    <xf numFmtId="3" fontId="18" fillId="3" borderId="0" xfId="0" applyNumberFormat="1" applyFont="1" applyFill="1" applyBorder="1" applyAlignment="1"/>
    <xf numFmtId="0" fontId="18" fillId="2" borderId="0" xfId="0" applyFont="1" applyFill="1" applyBorder="1" applyAlignment="1" applyProtection="1">
      <alignment horizontal="right"/>
      <protection locked="0"/>
    </xf>
    <xf numFmtId="0" fontId="18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196" fontId="17" fillId="2" borderId="0" xfId="0" applyNumberFormat="1" applyFont="1" applyFill="1" applyBorder="1" applyAlignment="1"/>
    <xf numFmtId="3" fontId="17" fillId="2" borderId="0" xfId="0" applyNumberFormat="1" applyFont="1" applyFill="1" applyBorder="1" applyAlignment="1"/>
    <xf numFmtId="194" fontId="23" fillId="2" borderId="0" xfId="0" applyNumberFormat="1" applyFont="1" applyFill="1" applyBorder="1" applyAlignment="1"/>
    <xf numFmtId="0" fontId="24" fillId="2" borderId="0" xfId="0" applyFont="1" applyFill="1" applyBorder="1" applyAlignment="1"/>
    <xf numFmtId="196" fontId="1" fillId="2" borderId="0" xfId="0" applyNumberFormat="1" applyFont="1" applyFill="1" applyBorder="1"/>
    <xf numFmtId="49" fontId="29" fillId="2" borderId="28" xfId="0" applyNumberFormat="1" applyFont="1" applyFill="1" applyBorder="1" applyAlignment="1" applyProtection="1">
      <alignment horizontal="center"/>
    </xf>
    <xf numFmtId="3" fontId="18" fillId="2" borderId="19" xfId="0" applyNumberFormat="1" applyFont="1" applyFill="1" applyBorder="1" applyAlignment="1" applyProtection="1">
      <alignment horizontal="right" vertical="justify"/>
    </xf>
    <xf numFmtId="49" fontId="17" fillId="2" borderId="19" xfId="0" quotePrefix="1" applyNumberFormat="1" applyFont="1" applyFill="1" applyBorder="1" applyAlignment="1" applyProtection="1">
      <alignment horizontal="left"/>
    </xf>
    <xf numFmtId="3" fontId="17" fillId="2" borderId="28" xfId="0" applyNumberFormat="1" applyFont="1" applyFill="1" applyBorder="1" applyAlignment="1" applyProtection="1"/>
    <xf numFmtId="3" fontId="17" fillId="2" borderId="19" xfId="0" applyNumberFormat="1" applyFont="1" applyFill="1" applyBorder="1" applyAlignment="1" applyProtection="1"/>
    <xf numFmtId="3" fontId="15" fillId="2" borderId="6" xfId="0" applyNumberFormat="1" applyFont="1" applyFill="1" applyBorder="1" applyAlignment="1" applyProtection="1">
      <protection locked="0"/>
    </xf>
    <xf numFmtId="0" fontId="17" fillId="2" borderId="0" xfId="0" applyFont="1" applyFill="1" applyProtection="1"/>
    <xf numFmtId="3" fontId="17" fillId="2" borderId="2" xfId="0" applyNumberFormat="1" applyFont="1" applyFill="1" applyBorder="1" applyAlignment="1" applyProtection="1"/>
    <xf numFmtId="3" fontId="15" fillId="2" borderId="3" xfId="0" applyNumberFormat="1" applyFont="1" applyFill="1" applyBorder="1" applyAlignment="1" applyProtection="1">
      <protection locked="0"/>
    </xf>
    <xf numFmtId="49" fontId="18" fillId="2" borderId="8" xfId="0" applyNumberFormat="1" applyFont="1" applyFill="1" applyBorder="1" applyAlignment="1" applyProtection="1">
      <alignment horizontal="center"/>
    </xf>
    <xf numFmtId="49" fontId="29" fillId="2" borderId="9" xfId="0" applyNumberFormat="1" applyFont="1" applyFill="1" applyBorder="1" applyAlignment="1" applyProtection="1">
      <alignment horizontal="right"/>
    </xf>
    <xf numFmtId="4" fontId="23" fillId="2" borderId="7" xfId="0" applyNumberFormat="1" applyFont="1" applyFill="1" applyBorder="1" applyAlignment="1" applyProtection="1">
      <alignment horizontal="right"/>
    </xf>
    <xf numFmtId="49" fontId="18" fillId="2" borderId="5" xfId="0" applyNumberFormat="1" applyFont="1" applyFill="1" applyBorder="1" applyAlignment="1" applyProtection="1">
      <alignment horizontal="center"/>
    </xf>
    <xf numFmtId="0" fontId="4" fillId="2" borderId="0" xfId="0" applyFont="1" applyFill="1" applyAlignment="1" applyProtection="1"/>
    <xf numFmtId="0" fontId="8" fillId="2" borderId="8" xfId="0" applyFont="1" applyFill="1" applyBorder="1" applyAlignment="1" applyProtection="1">
      <alignment horizontal="right"/>
    </xf>
    <xf numFmtId="0" fontId="15" fillId="2" borderId="11" xfId="0" applyFont="1" applyFill="1" applyBorder="1" applyAlignment="1" applyProtection="1"/>
    <xf numFmtId="0" fontId="8" fillId="2" borderId="9" xfId="0" applyFont="1" applyFill="1" applyBorder="1" applyAlignment="1" applyProtection="1">
      <alignment horizontal="right"/>
    </xf>
    <xf numFmtId="0" fontId="16" fillId="2" borderId="2" xfId="0" applyFont="1" applyFill="1" applyBorder="1" applyAlignment="1" applyProtection="1">
      <alignment horizontal="right"/>
    </xf>
    <xf numFmtId="0" fontId="18" fillId="2" borderId="7" xfId="0" applyFont="1" applyFill="1" applyBorder="1" applyAlignment="1" applyProtection="1">
      <alignment horizontal="center" vertical="justify"/>
    </xf>
    <xf numFmtId="0" fontId="1" fillId="2" borderId="9" xfId="0" applyFont="1" applyFill="1" applyBorder="1" applyAlignment="1">
      <alignment horizontal="center" vertical="center" wrapText="1"/>
    </xf>
    <xf numFmtId="3" fontId="18" fillId="2" borderId="19" xfId="0" applyNumberFormat="1" applyFont="1" applyFill="1" applyBorder="1" applyAlignment="1" applyProtection="1">
      <alignment horizontal="center"/>
    </xf>
    <xf numFmtId="4" fontId="23" fillId="2" borderId="29" xfId="0" applyNumberFormat="1" applyFont="1" applyFill="1" applyBorder="1" applyAlignment="1" applyProtection="1">
      <alignment horizontal="right" vertical="center"/>
    </xf>
    <xf numFmtId="0" fontId="17" fillId="2" borderId="24" xfId="0" applyNumberFormat="1" applyFont="1" applyFill="1" applyBorder="1" applyAlignment="1" applyProtection="1">
      <alignment horizontal="right"/>
    </xf>
    <xf numFmtId="4" fontId="23" fillId="2" borderId="30" xfId="0" applyNumberFormat="1" applyFont="1" applyFill="1" applyBorder="1" applyAlignment="1" applyProtection="1">
      <alignment horizontal="right" vertical="center"/>
    </xf>
    <xf numFmtId="49" fontId="23" fillId="2" borderId="11" xfId="0" applyNumberFormat="1" applyFont="1" applyFill="1" applyBorder="1" applyAlignment="1" applyProtection="1">
      <alignment horizontal="right"/>
    </xf>
    <xf numFmtId="49" fontId="18" fillId="2" borderId="28" xfId="0" applyNumberFormat="1" applyFont="1" applyFill="1" applyBorder="1" applyAlignment="1" applyProtection="1">
      <alignment horizontal="center"/>
    </xf>
    <xf numFmtId="4" fontId="18" fillId="2" borderId="19" xfId="0" quotePrefix="1" applyNumberFormat="1" applyFont="1" applyFill="1" applyBorder="1" applyAlignment="1" applyProtection="1">
      <alignment horizontal="right"/>
    </xf>
    <xf numFmtId="49" fontId="17" fillId="2" borderId="24" xfId="0" quotePrefix="1" applyNumberFormat="1" applyFont="1" applyFill="1" applyBorder="1" applyAlignment="1" applyProtection="1">
      <alignment horizontal="left"/>
    </xf>
    <xf numFmtId="49" fontId="18" fillId="2" borderId="31" xfId="0" applyNumberFormat="1" applyFont="1" applyFill="1" applyBorder="1" applyAlignment="1" applyProtection="1">
      <alignment horizontal="center"/>
    </xf>
    <xf numFmtId="49" fontId="17" fillId="2" borderId="32" xfId="0" applyNumberFormat="1" applyFont="1" applyFill="1" applyBorder="1" applyAlignment="1" applyProtection="1">
      <alignment horizontal="left"/>
    </xf>
    <xf numFmtId="4" fontId="18" fillId="2" borderId="32" xfId="0" quotePrefix="1" applyNumberFormat="1" applyFont="1" applyFill="1" applyBorder="1" applyAlignment="1" applyProtection="1">
      <alignment horizontal="right"/>
    </xf>
    <xf numFmtId="49" fontId="17" fillId="2" borderId="5" xfId="0" quotePrefix="1" applyNumberFormat="1" applyFont="1" applyFill="1" applyBorder="1" applyAlignment="1" applyProtection="1">
      <alignment horizontal="left"/>
    </xf>
    <xf numFmtId="4" fontId="18" fillId="2" borderId="7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 applyProtection="1">
      <alignment horizontal="right"/>
    </xf>
    <xf numFmtId="0" fontId="15" fillId="2" borderId="18" xfId="0" applyFont="1" applyFill="1" applyBorder="1" applyAlignment="1" applyProtection="1"/>
    <xf numFmtId="0" fontId="10" fillId="2" borderId="18" xfId="0" applyFont="1" applyFill="1" applyBorder="1" applyAlignment="1" applyProtection="1">
      <alignment horizontal="right"/>
    </xf>
    <xf numFmtId="0" fontId="18" fillId="4" borderId="11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4" fontId="17" fillId="2" borderId="0" xfId="0" applyNumberFormat="1" applyFont="1" applyFill="1" applyBorder="1" applyAlignment="1" applyProtection="1">
      <alignment horizontal="center"/>
      <protection locked="0"/>
    </xf>
    <xf numFmtId="193" fontId="17" fillId="2" borderId="0" xfId="0" applyNumberFormat="1" applyFont="1" applyFill="1" applyBorder="1" applyAlignment="1" applyProtection="1">
      <alignment horizontal="center"/>
      <protection locked="0"/>
    </xf>
    <xf numFmtId="192" fontId="29" fillId="2" borderId="0" xfId="0" applyNumberFormat="1" applyFont="1" applyFill="1" applyBorder="1" applyAlignment="1" applyProtection="1">
      <alignment horizontal="right" vertical="justify"/>
    </xf>
    <xf numFmtId="193" fontId="17" fillId="2" borderId="0" xfId="0" applyNumberFormat="1" applyFont="1" applyFill="1" applyBorder="1" applyAlignment="1" applyProtection="1">
      <protection locked="0"/>
    </xf>
    <xf numFmtId="3" fontId="17" fillId="2" borderId="0" xfId="0" applyNumberFormat="1" applyFont="1" applyFill="1" applyBorder="1" applyAlignment="1" applyProtection="1">
      <alignment horizontal="center"/>
      <protection locked="0"/>
    </xf>
    <xf numFmtId="194" fontId="17" fillId="5" borderId="0" xfId="0" applyNumberFormat="1" applyFont="1" applyFill="1" applyBorder="1" applyAlignment="1" applyProtection="1">
      <alignment horizontal="center"/>
      <protection locked="0"/>
    </xf>
    <xf numFmtId="193" fontId="17" fillId="6" borderId="0" xfId="0" applyNumberFormat="1" applyFont="1" applyFill="1" applyBorder="1" applyAlignment="1" applyProtection="1">
      <alignment horizontal="center"/>
      <protection locked="0"/>
    </xf>
    <xf numFmtId="0" fontId="32" fillId="0" borderId="0" xfId="14"/>
    <xf numFmtId="0" fontId="33" fillId="0" borderId="0" xfId="14" applyFont="1" applyAlignment="1">
      <alignment horizontal="centerContinuous"/>
    </xf>
    <xf numFmtId="0" fontId="35" fillId="0" borderId="0" xfId="14" applyFont="1" applyAlignment="1">
      <alignment horizontal="centerContinuous"/>
    </xf>
    <xf numFmtId="0" fontId="35" fillId="0" borderId="0" xfId="14" applyFont="1"/>
    <xf numFmtId="0" fontId="32" fillId="0" borderId="0" xfId="14" applyAlignment="1">
      <alignment horizontal="centerContinuous"/>
    </xf>
    <xf numFmtId="0" fontId="32" fillId="0" borderId="4" xfId="14" applyBorder="1"/>
    <xf numFmtId="0" fontId="36" fillId="0" borderId="4" xfId="14" applyFont="1" applyBorder="1"/>
    <xf numFmtId="0" fontId="32" fillId="0" borderId="33" xfId="14" applyBorder="1"/>
    <xf numFmtId="0" fontId="32" fillId="0" borderId="18" xfId="14" applyBorder="1"/>
    <xf numFmtId="0" fontId="32" fillId="0" borderId="13" xfId="14" applyBorder="1"/>
    <xf numFmtId="0" fontId="32" fillId="0" borderId="14" xfId="14" applyBorder="1"/>
    <xf numFmtId="0" fontId="32" fillId="0" borderId="0" xfId="14" applyBorder="1"/>
    <xf numFmtId="0" fontId="32" fillId="0" borderId="15" xfId="14" applyBorder="1" applyAlignment="1">
      <alignment horizontal="centerContinuous"/>
    </xf>
    <xf numFmtId="0" fontId="32" fillId="0" borderId="17" xfId="14" applyBorder="1" applyAlignment="1">
      <alignment horizontal="centerContinuous"/>
    </xf>
    <xf numFmtId="0" fontId="32" fillId="0" borderId="0" xfId="14" applyBorder="1" applyAlignment="1">
      <alignment horizontal="centerContinuous"/>
    </xf>
    <xf numFmtId="0" fontId="32" fillId="0" borderId="1" xfId="14" applyBorder="1" applyAlignment="1">
      <alignment horizontal="centerContinuous"/>
    </xf>
    <xf numFmtId="0" fontId="32" fillId="0" borderId="3" xfId="14" applyBorder="1" applyAlignment="1">
      <alignment horizontal="centerContinuous"/>
    </xf>
    <xf numFmtId="0" fontId="32" fillId="0" borderId="18" xfId="14" applyBorder="1" applyAlignment="1">
      <alignment horizontal="centerContinuous"/>
    </xf>
    <xf numFmtId="0" fontId="32" fillId="0" borderId="10" xfId="14" applyBorder="1" applyAlignment="1">
      <alignment horizontal="centerContinuous"/>
    </xf>
    <xf numFmtId="0" fontId="32" fillId="0" borderId="6" xfId="14" applyBorder="1" applyAlignment="1">
      <alignment horizontal="centerContinuous"/>
    </xf>
    <xf numFmtId="0" fontId="32" fillId="0" borderId="4" xfId="14" applyFont="1" applyBorder="1"/>
    <xf numFmtId="0" fontId="32" fillId="0" borderId="6" xfId="14" applyBorder="1"/>
    <xf numFmtId="198" fontId="36" fillId="0" borderId="6" xfId="9" applyNumberFormat="1" applyFont="1" applyBorder="1" applyAlignment="1">
      <alignment horizontal="centerContinuous"/>
    </xf>
    <xf numFmtId="198" fontId="36" fillId="0" borderId="4" xfId="9" applyNumberFormat="1" applyFont="1" applyBorder="1" applyAlignment="1">
      <alignment horizontal="right"/>
    </xf>
    <xf numFmtId="198" fontId="32" fillId="0" borderId="0" xfId="14" applyNumberFormat="1"/>
    <xf numFmtId="198" fontId="36" fillId="0" borderId="4" xfId="9" applyNumberFormat="1" applyFont="1" applyBorder="1" applyAlignment="1"/>
    <xf numFmtId="0" fontId="39" fillId="0" borderId="0" xfId="14" applyFont="1"/>
    <xf numFmtId="0" fontId="32" fillId="0" borderId="3" xfId="14" applyBorder="1"/>
    <xf numFmtId="0" fontId="32" fillId="0" borderId="34" xfId="14" applyBorder="1"/>
    <xf numFmtId="0" fontId="41" fillId="0" borderId="0" xfId="14" applyFont="1" applyBorder="1" applyAlignment="1">
      <alignment horizontal="left"/>
    </xf>
    <xf numFmtId="0" fontId="10" fillId="2" borderId="17" xfId="0" applyFont="1" applyFill="1" applyBorder="1" applyAlignment="1">
      <alignment horizontal="right"/>
    </xf>
    <xf numFmtId="1" fontId="10" fillId="2" borderId="16" xfId="0" applyNumberFormat="1" applyFont="1" applyFill="1" applyBorder="1" applyAlignment="1">
      <alignment horizontal="centerContinuous"/>
    </xf>
    <xf numFmtId="4" fontId="10" fillId="2" borderId="17" xfId="0" applyNumberFormat="1" applyFont="1" applyFill="1" applyBorder="1" applyAlignment="1"/>
    <xf numFmtId="191" fontId="10" fillId="2" borderId="15" xfId="0" applyNumberFormat="1" applyFont="1" applyFill="1" applyBorder="1" applyAlignment="1">
      <alignment horizontal="center"/>
    </xf>
    <xf numFmtId="191" fontId="27" fillId="2" borderId="15" xfId="0" applyNumberFormat="1" applyFont="1" applyFill="1" applyBorder="1" applyAlignment="1">
      <alignment horizontal="right"/>
    </xf>
    <xf numFmtId="1" fontId="10" fillId="2" borderId="16" xfId="6" applyNumberFormat="1" applyFont="1" applyFill="1" applyBorder="1" applyAlignment="1">
      <alignment horizontal="centerContinuous"/>
    </xf>
    <xf numFmtId="4" fontId="10" fillId="2" borderId="17" xfId="0" applyNumberFormat="1" applyFont="1" applyFill="1" applyBorder="1" applyAlignment="1">
      <alignment horizontal="center"/>
    </xf>
    <xf numFmtId="189" fontId="10" fillId="2" borderId="17" xfId="6" applyFont="1" applyFill="1" applyBorder="1"/>
    <xf numFmtId="191" fontId="27" fillId="2" borderId="15" xfId="0" applyNumberFormat="1" applyFont="1" applyFill="1" applyBorder="1" applyAlignment="1"/>
    <xf numFmtId="0" fontId="11" fillId="2" borderId="3" xfId="0" applyFont="1" applyFill="1" applyBorder="1"/>
    <xf numFmtId="0" fontId="11" fillId="2" borderId="0" xfId="0" applyFont="1" applyFill="1" applyBorder="1"/>
    <xf numFmtId="0" fontId="10" fillId="2" borderId="16" xfId="0" applyNumberFormat="1" applyFont="1" applyFill="1" applyBorder="1" applyAlignment="1">
      <alignment horizontal="right"/>
    </xf>
    <xf numFmtId="189" fontId="10" fillId="2" borderId="17" xfId="6" applyFont="1" applyFill="1" applyBorder="1" applyAlignment="1">
      <alignment horizontal="right"/>
    </xf>
    <xf numFmtId="0" fontId="11" fillId="2" borderId="15" xfId="0" applyFont="1" applyFill="1" applyBorder="1"/>
    <xf numFmtId="2" fontId="10" fillId="2" borderId="1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vertical="top" wrapText="1"/>
    </xf>
    <xf numFmtId="189" fontId="0" fillId="2" borderId="15" xfId="6" applyFont="1" applyFill="1" applyBorder="1" applyAlignment="1">
      <alignment horizontal="right"/>
    </xf>
    <xf numFmtId="0" fontId="32" fillId="0" borderId="12" xfId="14" applyBorder="1"/>
    <xf numFmtId="0" fontId="32" fillId="0" borderId="18" xfId="14" applyFont="1" applyBorder="1" applyAlignment="1">
      <alignment horizontal="centerContinuous"/>
    </xf>
    <xf numFmtId="0" fontId="32" fillId="0" borderId="0" xfId="14" applyFont="1" applyBorder="1"/>
    <xf numFmtId="0" fontId="40" fillId="0" borderId="0" xfId="14" applyFont="1" applyBorder="1" applyAlignment="1"/>
    <xf numFmtId="3" fontId="0" fillId="0" borderId="0" xfId="0" applyNumberFormat="1"/>
    <xf numFmtId="191" fontId="10" fillId="2" borderId="2" xfId="0" applyNumberFormat="1" applyFont="1" applyFill="1" applyBorder="1" applyAlignment="1">
      <alignment horizontal="center"/>
    </xf>
    <xf numFmtId="49" fontId="4" fillId="2" borderId="16" xfId="0" applyNumberFormat="1" applyFont="1" applyFill="1" applyBorder="1"/>
    <xf numFmtId="189" fontId="8" fillId="2" borderId="15" xfId="6" applyFont="1" applyFill="1" applyBorder="1"/>
    <xf numFmtId="0" fontId="8" fillId="2" borderId="1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89" fontId="4" fillId="2" borderId="15" xfId="6" applyFont="1" applyFill="1" applyBorder="1" applyAlignment="1">
      <alignment horizontal="right"/>
    </xf>
    <xf numFmtId="0" fontId="0" fillId="0" borderId="4" xfId="0" applyBorder="1"/>
    <xf numFmtId="0" fontId="3" fillId="2" borderId="16" xfId="0" applyFont="1" applyFill="1" applyBorder="1" applyAlignment="1">
      <alignment horizontal="left"/>
    </xf>
    <xf numFmtId="2" fontId="0" fillId="2" borderId="16" xfId="0" applyNumberFormat="1" applyFill="1" applyBorder="1" applyAlignment="1"/>
    <xf numFmtId="0" fontId="4" fillId="2" borderId="16" xfId="0" applyFont="1" applyFill="1" applyBorder="1" applyAlignment="1">
      <alignment horizontal="left"/>
    </xf>
    <xf numFmtId="0" fontId="32" fillId="0" borderId="27" xfId="14" applyBorder="1"/>
    <xf numFmtId="0" fontId="32" fillId="0" borderId="20" xfId="14" applyBorder="1" applyAlignment="1">
      <alignment horizontal="centerContinuous"/>
    </xf>
    <xf numFmtId="0" fontId="32" fillId="0" borderId="21" xfId="14" applyBorder="1" applyAlignment="1">
      <alignment horizontal="centerContinuous"/>
    </xf>
    <xf numFmtId="0" fontId="32" fillId="0" borderId="37" xfId="14" applyFont="1" applyBorder="1"/>
    <xf numFmtId="0" fontId="32" fillId="0" borderId="37" xfId="14" applyBorder="1"/>
    <xf numFmtId="0" fontId="32" fillId="0" borderId="21" xfId="14" applyBorder="1"/>
    <xf numFmtId="198" fontId="36" fillId="0" borderId="21" xfId="9" applyNumberFormat="1" applyFont="1" applyBorder="1" applyAlignment="1">
      <alignment horizontal="centerContinuous"/>
    </xf>
    <xf numFmtId="198" fontId="36" fillId="0" borderId="37" xfId="9" applyNumberFormat="1" applyFont="1" applyBorder="1" applyAlignment="1">
      <alignment horizontal="right"/>
    </xf>
    <xf numFmtId="198" fontId="32" fillId="0" borderId="21" xfId="9" applyNumberFormat="1" applyBorder="1"/>
    <xf numFmtId="0" fontId="32" fillId="0" borderId="24" xfId="14" applyBorder="1"/>
    <xf numFmtId="0" fontId="32" fillId="0" borderId="39" xfId="14" applyBorder="1" applyAlignment="1">
      <alignment horizontal="centerContinuous"/>
    </xf>
    <xf numFmtId="0" fontId="32" fillId="0" borderId="34" xfId="14" applyFont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89" fontId="10" fillId="2" borderId="17" xfId="6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right"/>
    </xf>
    <xf numFmtId="4" fontId="10" fillId="2" borderId="16" xfId="0" applyNumberFormat="1" applyFont="1" applyFill="1" applyBorder="1" applyAlignment="1">
      <alignment horizontal="center"/>
    </xf>
    <xf numFmtId="0" fontId="32" fillId="0" borderId="17" xfId="14" applyBorder="1"/>
    <xf numFmtId="0" fontId="32" fillId="0" borderId="0" xfId="14" applyFont="1" applyAlignment="1">
      <alignment horizontal="center"/>
    </xf>
    <xf numFmtId="198" fontId="36" fillId="0" borderId="20" xfId="9" applyNumberFormat="1" applyFont="1" applyBorder="1" applyAlignment="1">
      <alignment horizontal="centerContinuous"/>
    </xf>
    <xf numFmtId="198" fontId="36" fillId="0" borderId="10" xfId="9" applyNumberFormat="1" applyFont="1" applyBorder="1" applyAlignment="1">
      <alignment horizontal="centerContinuous"/>
    </xf>
    <xf numFmtId="2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191" fontId="4" fillId="2" borderId="15" xfId="0" applyNumberFormat="1" applyFont="1" applyFill="1" applyBorder="1"/>
    <xf numFmtId="4" fontId="1" fillId="2" borderId="0" xfId="0" applyNumberFormat="1" applyFont="1" applyFill="1" applyBorder="1"/>
    <xf numFmtId="0" fontId="4" fillId="2" borderId="0" xfId="0" applyFont="1" applyFill="1" applyBorder="1" applyAlignment="1">
      <alignment horizontal="fill" vertical="center"/>
    </xf>
    <xf numFmtId="0" fontId="0" fillId="2" borderId="0" xfId="0" applyFill="1" applyBorder="1" applyAlignment="1">
      <alignment horizontal="fill" vertical="center"/>
    </xf>
    <xf numFmtId="191" fontId="0" fillId="2" borderId="15" xfId="0" applyNumberFormat="1" applyFill="1" applyBorder="1" applyAlignment="1"/>
    <xf numFmtId="0" fontId="0" fillId="2" borderId="1" xfId="0" applyNumberFormat="1" applyFill="1" applyBorder="1"/>
    <xf numFmtId="191" fontId="0" fillId="2" borderId="2" xfId="0" applyNumberFormat="1" applyFill="1" applyBorder="1" applyAlignment="1">
      <alignment horizontal="right"/>
    </xf>
    <xf numFmtId="0" fontId="0" fillId="2" borderId="0" xfId="0" applyNumberFormat="1" applyFill="1" applyBorder="1"/>
    <xf numFmtId="191" fontId="0" fillId="2" borderId="0" xfId="0" applyNumberForma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/>
    <xf numFmtId="4" fontId="8" fillId="2" borderId="0" xfId="0" applyNumberFormat="1" applyFont="1" applyFill="1" applyBorder="1" applyAlignment="1">
      <alignment vertical="top" wrapText="1"/>
    </xf>
    <xf numFmtId="191" fontId="10" fillId="2" borderId="15" xfId="0" applyNumberFormat="1" applyFont="1" applyFill="1" applyBorder="1" applyAlignment="1"/>
    <xf numFmtId="4" fontId="10" fillId="2" borderId="5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right"/>
    </xf>
    <xf numFmtId="189" fontId="10" fillId="2" borderId="2" xfId="6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right"/>
    </xf>
    <xf numFmtId="189" fontId="10" fillId="2" borderId="0" xfId="6" applyFont="1" applyFill="1" applyBorder="1" applyAlignment="1">
      <alignment horizontal="right"/>
    </xf>
    <xf numFmtId="191" fontId="43" fillId="2" borderId="2" xfId="0" applyNumberFormat="1" applyFont="1" applyFill="1" applyBorder="1" applyAlignment="1">
      <alignment horizontal="center"/>
    </xf>
    <xf numFmtId="189" fontId="10" fillId="2" borderId="15" xfId="6" applyFont="1" applyFill="1" applyBorder="1" applyAlignment="1">
      <alignment horizontal="center"/>
    </xf>
    <xf numFmtId="191" fontId="10" fillId="2" borderId="15" xfId="0" applyNumberFormat="1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4" fontId="10" fillId="2" borderId="5" xfId="0" applyNumberFormat="1" applyFont="1" applyFill="1" applyBorder="1" applyAlignment="1">
      <alignment horizontal="right"/>
    </xf>
    <xf numFmtId="0" fontId="11" fillId="2" borderId="6" xfId="0" applyFont="1" applyFill="1" applyBorder="1"/>
    <xf numFmtId="191" fontId="10" fillId="2" borderId="16" xfId="0" applyNumberFormat="1" applyFont="1" applyFill="1" applyBorder="1" applyAlignment="1">
      <alignment horizontal="center"/>
    </xf>
    <xf numFmtId="191" fontId="27" fillId="2" borderId="16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89" fontId="0" fillId="2" borderId="17" xfId="6" applyFont="1" applyFill="1" applyBorder="1" applyAlignment="1">
      <alignment horizontal="right"/>
    </xf>
    <xf numFmtId="4" fontId="0" fillId="2" borderId="15" xfId="6" applyNumberFormat="1" applyFont="1" applyFill="1" applyBorder="1" applyAlignment="1">
      <alignment horizontal="right"/>
    </xf>
    <xf numFmtId="4" fontId="0" fillId="2" borderId="0" xfId="0" applyNumberFormat="1" applyFill="1" applyBorder="1"/>
    <xf numFmtId="49" fontId="32" fillId="2" borderId="4" xfId="0" applyNumberFormat="1" applyFont="1" applyFill="1" applyBorder="1" applyAlignment="1"/>
    <xf numFmtId="0" fontId="3" fillId="0" borderId="10" xfId="0" applyFont="1" applyBorder="1"/>
    <xf numFmtId="198" fontId="32" fillId="0" borderId="40" xfId="9" applyNumberFormat="1" applyBorder="1"/>
    <xf numFmtId="0" fontId="32" fillId="0" borderId="40" xfId="14" applyBorder="1"/>
    <xf numFmtId="0" fontId="8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Continuous"/>
    </xf>
    <xf numFmtId="2" fontId="8" fillId="2" borderId="4" xfId="0" applyNumberFormat="1" applyFont="1" applyFill="1" applyBorder="1" applyAlignment="1">
      <alignment horizontal="centerContinuous"/>
    </xf>
    <xf numFmtId="191" fontId="8" fillId="2" borderId="4" xfId="0" applyNumberFormat="1" applyFont="1" applyFill="1" applyBorder="1" applyAlignment="1">
      <alignment horizontal="centerContinuous"/>
    </xf>
    <xf numFmtId="3" fontId="8" fillId="2" borderId="4" xfId="0" applyNumberFormat="1" applyFont="1" applyFill="1" applyBorder="1" applyAlignment="1">
      <alignment horizontal="centerContinuous"/>
    </xf>
    <xf numFmtId="4" fontId="8" fillId="2" borderId="4" xfId="0" applyNumberFormat="1" applyFont="1" applyFill="1" applyBorder="1" applyAlignment="1">
      <alignment horizontal="centerContinuous"/>
    </xf>
    <xf numFmtId="2" fontId="8" fillId="2" borderId="4" xfId="0" applyNumberFormat="1" applyFont="1" applyFill="1" applyBorder="1" applyAlignment="1"/>
    <xf numFmtId="191" fontId="8" fillId="2" borderId="4" xfId="0" applyNumberFormat="1" applyFont="1" applyFill="1" applyBorder="1" applyAlignment="1"/>
    <xf numFmtId="0" fontId="8" fillId="2" borderId="0" xfId="0" applyFont="1" applyFill="1" applyBorder="1" applyAlignment="1">
      <alignment horizontal="centerContinuous"/>
    </xf>
    <xf numFmtId="2" fontId="8" fillId="2" borderId="0" xfId="0" applyNumberFormat="1" applyFont="1" applyFill="1" applyBorder="1" applyAlignment="1"/>
    <xf numFmtId="191" fontId="8" fillId="2" borderId="0" xfId="0" applyNumberFormat="1" applyFont="1" applyFill="1" applyBorder="1" applyAlignment="1">
      <alignment horizontal="centerContinuous"/>
    </xf>
    <xf numFmtId="3" fontId="8" fillId="2" borderId="0" xfId="0" applyNumberFormat="1" applyFont="1" applyFill="1" applyBorder="1" applyAlignment="1">
      <alignment horizontal="centerContinuous"/>
    </xf>
    <xf numFmtId="4" fontId="8" fillId="2" borderId="0" xfId="0" applyNumberFormat="1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2" fontId="8" fillId="2" borderId="12" xfId="0" applyNumberFormat="1" applyFont="1" applyFill="1" applyBorder="1" applyAlignment="1">
      <alignment horizontal="centerContinuous"/>
    </xf>
    <xf numFmtId="0" fontId="8" fillId="2" borderId="12" xfId="0" applyFont="1" applyFill="1" applyBorder="1" applyAlignment="1">
      <alignment horizontal="centerContinuous"/>
    </xf>
    <xf numFmtId="191" fontId="8" fillId="2" borderId="7" xfId="0" applyNumberFormat="1" applyFont="1" applyFill="1" applyBorder="1" applyAlignment="1">
      <alignment horizontal="centerContinuous"/>
    </xf>
    <xf numFmtId="3" fontId="8" fillId="2" borderId="7" xfId="0" applyNumberFormat="1" applyFont="1" applyFill="1" applyBorder="1" applyAlignment="1">
      <alignment horizontal="centerContinuous"/>
    </xf>
    <xf numFmtId="4" fontId="8" fillId="2" borderId="7" xfId="0" applyNumberFormat="1" applyFont="1" applyFill="1" applyBorder="1" applyAlignment="1">
      <alignment horizontal="centerContinuous"/>
    </xf>
    <xf numFmtId="0" fontId="3" fillId="2" borderId="0" xfId="0" applyFont="1" applyFill="1" applyBorder="1"/>
    <xf numFmtId="0" fontId="8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Continuous"/>
    </xf>
    <xf numFmtId="3" fontId="8" fillId="2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6" xfId="0" applyFont="1" applyFill="1" applyBorder="1"/>
    <xf numFmtId="191" fontId="3" fillId="2" borderId="15" xfId="0" applyNumberFormat="1" applyFont="1" applyFill="1" applyBorder="1"/>
    <xf numFmtId="0" fontId="3" fillId="2" borderId="15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8" fillId="0" borderId="0" xfId="15"/>
    <xf numFmtId="0" fontId="33" fillId="0" borderId="0" xfId="15" applyFont="1" applyAlignment="1">
      <alignment horizontal="center"/>
    </xf>
    <xf numFmtId="0" fontId="35" fillId="0" borderId="0" xfId="15" applyFont="1"/>
    <xf numFmtId="0" fontId="48" fillId="0" borderId="33" xfId="15" applyBorder="1" applyAlignment="1">
      <alignment horizontal="centerContinuous"/>
    </xf>
    <xf numFmtId="0" fontId="32" fillId="0" borderId="33" xfId="15" applyFont="1" applyBorder="1" applyAlignment="1">
      <alignment horizontal="left"/>
    </xf>
    <xf numFmtId="0" fontId="48" fillId="0" borderId="4" xfId="15" applyBorder="1"/>
    <xf numFmtId="0" fontId="37" fillId="0" borderId="4" xfId="15" applyFont="1" applyBorder="1" applyAlignment="1">
      <alignment horizontal="centerContinuous"/>
    </xf>
    <xf numFmtId="0" fontId="48" fillId="0" borderId="33" xfId="15" applyBorder="1"/>
    <xf numFmtId="0" fontId="48" fillId="0" borderId="4" xfId="15" applyBorder="1" applyAlignment="1">
      <alignment horizontal="right"/>
    </xf>
    <xf numFmtId="49" fontId="48" fillId="0" borderId="4" xfId="15" applyNumberFormat="1" applyFont="1" applyBorder="1" applyAlignment="1">
      <alignment horizontal="center"/>
    </xf>
    <xf numFmtId="0" fontId="48" fillId="0" borderId="0" xfId="15" applyBorder="1"/>
    <xf numFmtId="0" fontId="48" fillId="0" borderId="13" xfId="15" applyBorder="1"/>
    <xf numFmtId="0" fontId="48" fillId="0" borderId="14" xfId="15" applyBorder="1"/>
    <xf numFmtId="0" fontId="48" fillId="0" borderId="27" xfId="15" applyBorder="1"/>
    <xf numFmtId="0" fontId="48" fillId="0" borderId="12" xfId="15" applyBorder="1"/>
    <xf numFmtId="0" fontId="48" fillId="0" borderId="15" xfId="15" applyBorder="1" applyAlignment="1">
      <alignment horizontal="centerContinuous"/>
    </xf>
    <xf numFmtId="0" fontId="48" fillId="0" borderId="17" xfId="15" applyBorder="1" applyAlignment="1">
      <alignment horizontal="centerContinuous"/>
    </xf>
    <xf numFmtId="0" fontId="48" fillId="0" borderId="0" xfId="15" applyBorder="1" applyAlignment="1">
      <alignment horizontal="centerContinuous"/>
    </xf>
    <xf numFmtId="0" fontId="51" fillId="0" borderId="15" xfId="15" applyFont="1" applyBorder="1" applyAlignment="1">
      <alignment horizontal="centerContinuous"/>
    </xf>
    <xf numFmtId="0" fontId="48" fillId="0" borderId="1" xfId="15" applyBorder="1" applyAlignment="1">
      <alignment horizontal="centerContinuous"/>
    </xf>
    <xf numFmtId="0" fontId="48" fillId="0" borderId="3" xfId="15" applyBorder="1" applyAlignment="1">
      <alignment horizontal="centerContinuous"/>
    </xf>
    <xf numFmtId="0" fontId="48" fillId="0" borderId="18" xfId="15" applyBorder="1" applyAlignment="1">
      <alignment horizontal="centerContinuous"/>
    </xf>
    <xf numFmtId="0" fontId="52" fillId="0" borderId="2" xfId="15" applyFont="1" applyBorder="1" applyAlignment="1">
      <alignment horizontal="center"/>
    </xf>
    <xf numFmtId="0" fontId="51" fillId="0" borderId="2" xfId="15" applyFont="1" applyBorder="1" applyAlignment="1">
      <alignment horizontal="centerContinuous"/>
    </xf>
    <xf numFmtId="0" fontId="48" fillId="0" borderId="2" xfId="15" applyBorder="1"/>
    <xf numFmtId="0" fontId="48" fillId="0" borderId="10" xfId="15" applyBorder="1" applyAlignment="1">
      <alignment horizontal="centerContinuous"/>
    </xf>
    <xf numFmtId="0" fontId="48" fillId="0" borderId="6" xfId="15" applyBorder="1" applyAlignment="1">
      <alignment horizontal="centerContinuous"/>
    </xf>
    <xf numFmtId="0" fontId="51" fillId="0" borderId="4" xfId="11" applyFont="1" applyBorder="1"/>
    <xf numFmtId="0" fontId="48" fillId="0" borderId="6" xfId="15" applyBorder="1"/>
    <xf numFmtId="198" fontId="48" fillId="0" borderId="0" xfId="15" applyNumberFormat="1"/>
    <xf numFmtId="198" fontId="36" fillId="0" borderId="4" xfId="9" applyNumberFormat="1" applyFont="1" applyBorder="1" applyAlignment="1">
      <alignment horizontal="centerContinuous"/>
    </xf>
    <xf numFmtId="43" fontId="36" fillId="0" borderId="5" xfId="9" applyNumberFormat="1" applyFont="1" applyBorder="1" applyAlignment="1">
      <alignment horizontal="left"/>
    </xf>
    <xf numFmtId="0" fontId="48" fillId="0" borderId="5" xfId="15" applyBorder="1"/>
    <xf numFmtId="198" fontId="36" fillId="0" borderId="0" xfId="9" applyNumberFormat="1" applyFont="1" applyBorder="1" applyAlignment="1">
      <alignment horizontal="centerContinuous"/>
    </xf>
    <xf numFmtId="43" fontId="36" fillId="0" borderId="15" xfId="9" applyNumberFormat="1" applyFont="1" applyBorder="1" applyAlignment="1">
      <alignment horizontal="left"/>
    </xf>
    <xf numFmtId="0" fontId="48" fillId="0" borderId="36" xfId="15" applyFont="1" applyBorder="1"/>
    <xf numFmtId="0" fontId="34" fillId="0" borderId="11" xfId="13" applyFont="1" applyBorder="1" applyAlignment="1"/>
    <xf numFmtId="0" fontId="34" fillId="0" borderId="0" xfId="13" applyFont="1" applyBorder="1" applyAlignment="1"/>
    <xf numFmtId="198" fontId="39" fillId="0" borderId="0" xfId="14" applyNumberFormat="1" applyFont="1"/>
    <xf numFmtId="198" fontId="37" fillId="0" borderId="0" xfId="14" applyNumberFormat="1" applyFont="1"/>
    <xf numFmtId="0" fontId="32" fillId="0" borderId="0" xfId="14" applyAlignment="1"/>
    <xf numFmtId="0" fontId="34" fillId="0" borderId="0" xfId="14" applyFont="1" applyAlignment="1"/>
    <xf numFmtId="0" fontId="32" fillId="0" borderId="0" xfId="14" applyFont="1" applyAlignment="1">
      <alignment horizontal="right"/>
    </xf>
    <xf numFmtId="0" fontId="32" fillId="0" borderId="4" xfId="14" applyFont="1" applyBorder="1" applyAlignment="1">
      <alignment horizontal="left"/>
    </xf>
    <xf numFmtId="0" fontId="32" fillId="0" borderId="4" xfId="14" applyFont="1" applyBorder="1" applyAlignment="1">
      <alignment horizontal="centerContinuous"/>
    </xf>
    <xf numFmtId="0" fontId="32" fillId="0" borderId="4" xfId="14" applyBorder="1" applyAlignment="1">
      <alignment horizontal="centerContinuous"/>
    </xf>
    <xf numFmtId="0" fontId="32" fillId="0" borderId="0" xfId="14" applyFont="1" applyAlignment="1"/>
    <xf numFmtId="0" fontId="32" fillId="0" borderId="0" xfId="14" applyFont="1" applyAlignment="1">
      <alignment horizontal="centerContinuous"/>
    </xf>
    <xf numFmtId="0" fontId="36" fillId="0" borderId="33" xfId="14" applyFont="1" applyBorder="1"/>
    <xf numFmtId="0" fontId="37" fillId="0" borderId="33" xfId="14" applyFont="1" applyBorder="1" applyAlignment="1">
      <alignment horizontal="centerContinuous"/>
    </xf>
    <xf numFmtId="0" fontId="42" fillId="0" borderId="33" xfId="14" applyFont="1" applyBorder="1"/>
    <xf numFmtId="0" fontId="32" fillId="0" borderId="4" xfId="11" applyFont="1" applyBorder="1"/>
    <xf numFmtId="0" fontId="32" fillId="0" borderId="4" xfId="15" applyFont="1" applyBorder="1"/>
    <xf numFmtId="0" fontId="32" fillId="0" borderId="33" xfId="14" applyFont="1" applyBorder="1" applyAlignment="1">
      <alignment horizontal="center"/>
    </xf>
    <xf numFmtId="0" fontId="48" fillId="0" borderId="18" xfId="15" applyBorder="1"/>
    <xf numFmtId="0" fontId="32" fillId="0" borderId="15" xfId="14" applyFont="1" applyBorder="1" applyAlignment="1">
      <alignment horizontal="centerContinuous"/>
    </xf>
    <xf numFmtId="0" fontId="42" fillId="0" borderId="15" xfId="14" applyFont="1" applyBorder="1" applyAlignment="1">
      <alignment horizontal="left"/>
    </xf>
    <xf numFmtId="0" fontId="42" fillId="0" borderId="1" xfId="14" applyFont="1" applyBorder="1" applyAlignment="1">
      <alignment horizontal="centerContinuous"/>
    </xf>
    <xf numFmtId="0" fontId="42" fillId="0" borderId="3" xfId="14" applyFont="1" applyBorder="1" applyAlignment="1">
      <alignment horizontal="centerContinuous"/>
    </xf>
    <xf numFmtId="0" fontId="53" fillId="0" borderId="2" xfId="14" applyFont="1" applyBorder="1"/>
    <xf numFmtId="199" fontId="32" fillId="0" borderId="6" xfId="9" applyNumberFormat="1" applyBorder="1"/>
    <xf numFmtId="198" fontId="32" fillId="0" borderId="41" xfId="14" applyNumberFormat="1" applyBorder="1"/>
    <xf numFmtId="0" fontId="9" fillId="0" borderId="10" xfId="0" applyFont="1" applyBorder="1"/>
    <xf numFmtId="0" fontId="0" fillId="0" borderId="38" xfId="0" applyBorder="1" applyAlignment="1"/>
    <xf numFmtId="0" fontId="0" fillId="0" borderId="33" xfId="0" applyBorder="1" applyAlignment="1"/>
    <xf numFmtId="198" fontId="48" fillId="0" borderId="34" xfId="9" applyNumberFormat="1" applyFont="1" applyBorder="1" applyAlignment="1">
      <alignment horizontal="centerContinuous"/>
    </xf>
    <xf numFmtId="198" fontId="38" fillId="0" borderId="22" xfId="14" applyNumberFormat="1" applyFont="1" applyBorder="1"/>
    <xf numFmtId="0" fontId="34" fillId="0" borderId="16" xfId="14" applyFont="1" applyBorder="1" applyAlignment="1">
      <alignment horizontal="centerContinuous"/>
    </xf>
    <xf numFmtId="0" fontId="34" fillId="0" borderId="17" xfId="14" applyFont="1" applyBorder="1" applyAlignment="1">
      <alignment horizontal="centerContinuous"/>
    </xf>
    <xf numFmtId="0" fontId="32" fillId="0" borderId="9" xfId="14" applyBorder="1"/>
    <xf numFmtId="198" fontId="32" fillId="0" borderId="8" xfId="9" applyNumberFormat="1" applyBorder="1" applyAlignment="1">
      <alignment horizontal="centerContinuous"/>
    </xf>
    <xf numFmtId="198" fontId="32" fillId="0" borderId="17" xfId="9" applyNumberFormat="1" applyBorder="1" applyAlignment="1">
      <alignment horizontal="centerContinuous"/>
    </xf>
    <xf numFmtId="198" fontId="32" fillId="0" borderId="16" xfId="9" applyNumberFormat="1" applyBorder="1"/>
    <xf numFmtId="198" fontId="32" fillId="0" borderId="9" xfId="9" applyNumberFormat="1" applyBorder="1" applyAlignment="1">
      <alignment horizontal="centerContinuous"/>
    </xf>
    <xf numFmtId="0" fontId="39" fillId="0" borderId="18" xfId="14" applyFont="1" applyBorder="1"/>
    <xf numFmtId="198" fontId="37" fillId="0" borderId="7" xfId="14" applyNumberFormat="1" applyFont="1" applyBorder="1"/>
    <xf numFmtId="0" fontId="32" fillId="0" borderId="8" xfId="14" applyBorder="1"/>
    <xf numFmtId="0" fontId="32" fillId="0" borderId="11" xfId="14" applyFont="1" applyBorder="1"/>
    <xf numFmtId="0" fontId="32" fillId="0" borderId="11" xfId="14" applyBorder="1"/>
    <xf numFmtId="0" fontId="40" fillId="0" borderId="11" xfId="14" applyFont="1" applyBorder="1" applyAlignment="1"/>
    <xf numFmtId="0" fontId="54" fillId="0" borderId="0" xfId="14" applyFont="1" applyBorder="1"/>
    <xf numFmtId="198" fontId="41" fillId="0" borderId="0" xfId="14" applyNumberFormat="1" applyFont="1" applyBorder="1" applyAlignment="1">
      <alignment horizontal="left"/>
    </xf>
    <xf numFmtId="0" fontId="34" fillId="0" borderId="0" xfId="15" applyFont="1" applyAlignment="1">
      <alignment horizontal="right"/>
    </xf>
    <xf numFmtId="0" fontId="33" fillId="0" borderId="0" xfId="15" applyFont="1" applyAlignment="1">
      <alignment horizontal="centerContinuous"/>
    </xf>
    <xf numFmtId="0" fontId="35" fillId="0" borderId="0" xfId="15" applyFont="1" applyAlignment="1">
      <alignment horizontal="centerContinuous"/>
    </xf>
    <xf numFmtId="0" fontId="55" fillId="0" borderId="0" xfId="15" applyFont="1" applyAlignment="1">
      <alignment horizontal="centerContinuous"/>
    </xf>
    <xf numFmtId="0" fontId="32" fillId="0" borderId="33" xfId="15" applyFont="1" applyBorder="1"/>
    <xf numFmtId="0" fontId="34" fillId="0" borderId="33" xfId="15" applyFont="1" applyBorder="1" applyAlignment="1">
      <alignment horizontal="right"/>
    </xf>
    <xf numFmtId="0" fontId="52" fillId="0" borderId="0" xfId="15" applyFont="1"/>
    <xf numFmtId="0" fontId="52" fillId="0" borderId="0" xfId="15" applyFont="1" applyBorder="1" applyAlignment="1">
      <alignment horizontal="center" vertical="top"/>
    </xf>
    <xf numFmtId="0" fontId="52" fillId="0" borderId="18" xfId="15" applyFont="1" applyBorder="1" applyAlignment="1">
      <alignment horizontal="centerContinuous"/>
    </xf>
    <xf numFmtId="0" fontId="48" fillId="0" borderId="35" xfId="15" applyFont="1" applyBorder="1"/>
    <xf numFmtId="0" fontId="50" fillId="0" borderId="42" xfId="15" applyFont="1" applyBorder="1" applyAlignment="1">
      <alignment horizontal="centerContinuous"/>
    </xf>
    <xf numFmtId="0" fontId="50" fillId="0" borderId="43" xfId="15" applyFont="1" applyBorder="1" applyAlignment="1">
      <alignment horizontal="centerContinuous"/>
    </xf>
    <xf numFmtId="0" fontId="51" fillId="0" borderId="44" xfId="15" applyFont="1" applyBorder="1"/>
    <xf numFmtId="0" fontId="48" fillId="0" borderId="44" xfId="15" applyBorder="1"/>
    <xf numFmtId="0" fontId="48" fillId="0" borderId="43" xfId="15" applyBorder="1"/>
    <xf numFmtId="198" fontId="36" fillId="0" borderId="42" xfId="9" applyNumberFormat="1" applyFont="1" applyBorder="1" applyAlignment="1">
      <alignment horizontal="centerContinuous"/>
    </xf>
    <xf numFmtId="198" fontId="36" fillId="0" borderId="36" xfId="9" applyNumberFormat="1" applyFont="1" applyBorder="1" applyAlignment="1">
      <alignment horizontal="centerContinuous"/>
    </xf>
    <xf numFmtId="198" fontId="48" fillId="0" borderId="44" xfId="9" applyNumberFormat="1" applyFont="1" applyBorder="1" applyAlignment="1">
      <alignment horizontal="centerContinuous"/>
    </xf>
    <xf numFmtId="0" fontId="48" fillId="0" borderId="36" xfId="15" applyBorder="1"/>
    <xf numFmtId="0" fontId="39" fillId="0" borderId="0" xfId="15" applyFont="1"/>
    <xf numFmtId="198" fontId="56" fillId="0" borderId="0" xfId="15" applyNumberFormat="1" applyFont="1"/>
    <xf numFmtId="198" fontId="57" fillId="0" borderId="0" xfId="15" applyNumberFormat="1" applyFont="1"/>
    <xf numFmtId="0" fontId="50" fillId="0" borderId="40" xfId="15" applyFont="1" applyBorder="1" applyAlignment="1">
      <alignment horizontal="centerContinuous"/>
    </xf>
    <xf numFmtId="0" fontId="50" fillId="0" borderId="34" xfId="15" applyFont="1" applyBorder="1" applyAlignment="1">
      <alignment horizontal="centerContinuous"/>
    </xf>
    <xf numFmtId="0" fontId="51" fillId="0" borderId="40" xfId="15" applyFont="1" applyBorder="1"/>
    <xf numFmtId="0" fontId="48" fillId="0" borderId="34" xfId="15" applyBorder="1"/>
    <xf numFmtId="0" fontId="48" fillId="0" borderId="39" xfId="15" applyBorder="1"/>
    <xf numFmtId="198" fontId="36" fillId="0" borderId="22" xfId="9" applyNumberFormat="1" applyFont="1" applyBorder="1" applyAlignment="1">
      <alignment horizontal="centerContinuous"/>
    </xf>
    <xf numFmtId="0" fontId="48" fillId="0" borderId="22" xfId="15" applyBorder="1"/>
    <xf numFmtId="0" fontId="48" fillId="0" borderId="1" xfId="15" applyBorder="1"/>
    <xf numFmtId="0" fontId="48" fillId="0" borderId="3" xfId="15" applyBorder="1"/>
    <xf numFmtId="0" fontId="48" fillId="0" borderId="18" xfId="15" applyFont="1" applyBorder="1"/>
    <xf numFmtId="0" fontId="34" fillId="0" borderId="18" xfId="13" applyFont="1" applyBorder="1" applyAlignment="1">
      <alignment horizontal="left"/>
    </xf>
    <xf numFmtId="0" fontId="34" fillId="0" borderId="16" xfId="13" applyFont="1" applyBorder="1" applyAlignment="1"/>
    <xf numFmtId="0" fontId="48" fillId="0" borderId="0" xfId="15" applyFont="1" applyBorder="1"/>
    <xf numFmtId="0" fontId="34" fillId="0" borderId="0" xfId="13" applyFont="1" applyBorder="1" applyAlignment="1">
      <alignment horizontal="left"/>
    </xf>
    <xf numFmtId="0" fontId="41" fillId="0" borderId="0" xfId="15" applyFont="1" applyBorder="1" applyAlignment="1">
      <alignment horizontal="left"/>
    </xf>
    <xf numFmtId="0" fontId="58" fillId="0" borderId="0" xfId="0" applyFont="1"/>
    <xf numFmtId="0" fontId="59" fillId="0" borderId="4" xfId="0" applyFont="1" applyBorder="1" applyAlignment="1">
      <alignment horizontal="centerContinuous"/>
    </xf>
    <xf numFmtId="0" fontId="58" fillId="0" borderId="4" xfId="0" applyFont="1" applyBorder="1" applyAlignment="1">
      <alignment horizontal="centerContinuous"/>
    </xf>
    <xf numFmtId="3" fontId="59" fillId="0" borderId="4" xfId="0" applyNumberFormat="1" applyFont="1" applyBorder="1" applyAlignment="1">
      <alignment horizontal="centerContinuous"/>
    </xf>
    <xf numFmtId="0" fontId="3" fillId="0" borderId="4" xfId="0" applyFont="1" applyBorder="1"/>
    <xf numFmtId="0" fontId="3" fillId="0" borderId="33" xfId="11" applyFont="1" applyBorder="1" applyAlignment="1">
      <alignment horizontal="left"/>
    </xf>
    <xf numFmtId="0" fontId="3" fillId="0" borderId="33" xfId="15" applyFont="1" applyBorder="1" applyAlignment="1">
      <alignment horizontal="centerContinuous"/>
    </xf>
    <xf numFmtId="0" fontId="32" fillId="0" borderId="0" xfId="15" applyFont="1" applyBorder="1"/>
    <xf numFmtId="0" fontId="34" fillId="0" borderId="0" xfId="15" applyFont="1" applyBorder="1" applyAlignment="1">
      <alignment horizontal="left"/>
    </xf>
    <xf numFmtId="0" fontId="0" fillId="0" borderId="4" xfId="0" applyFont="1" applyBorder="1"/>
    <xf numFmtId="0" fontId="17" fillId="0" borderId="4" xfId="14" applyFont="1" applyBorder="1"/>
    <xf numFmtId="3" fontId="0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Continuous" vertical="center" wrapText="1"/>
    </xf>
    <xf numFmtId="0" fontId="0" fillId="0" borderId="9" xfId="0" applyFont="1" applyBorder="1" applyAlignment="1">
      <alignment horizontal="centerContinuous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3" fontId="17" fillId="2" borderId="5" xfId="0" applyNumberFormat="1" applyFont="1" applyFill="1" applyBorder="1" applyAlignment="1" applyProtection="1">
      <alignment horizontal="right" vertical="justify"/>
    </xf>
    <xf numFmtId="3" fontId="3" fillId="0" borderId="5" xfId="0" applyNumberFormat="1" applyFont="1" applyBorder="1"/>
    <xf numFmtId="3" fontId="0" fillId="0" borderId="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3" fontId="0" fillId="0" borderId="0" xfId="0" applyNumberFormat="1" applyFont="1" applyBorder="1"/>
    <xf numFmtId="3" fontId="0" fillId="0" borderId="22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8" xfId="0" applyFont="1" applyBorder="1"/>
    <xf numFmtId="3" fontId="10" fillId="2" borderId="6" xfId="0" applyNumberFormat="1" applyFont="1" applyFill="1" applyBorder="1"/>
    <xf numFmtId="3" fontId="10" fillId="2" borderId="3" xfId="0" applyNumberFormat="1" applyFont="1" applyFill="1" applyBorder="1"/>
    <xf numFmtId="3" fontId="10" fillId="2" borderId="17" xfId="0" applyNumberFormat="1" applyFont="1" applyFill="1" applyBorder="1"/>
    <xf numFmtId="3" fontId="10" fillId="2" borderId="15" xfId="0" applyNumberFormat="1" applyFont="1" applyFill="1" applyBorder="1"/>
    <xf numFmtId="3" fontId="10" fillId="2" borderId="5" xfId="0" applyNumberFormat="1" applyFont="1" applyFill="1" applyBorder="1"/>
    <xf numFmtId="191" fontId="8" fillId="2" borderId="2" xfId="0" applyNumberFormat="1" applyFont="1" applyFill="1" applyBorder="1" applyAlignment="1">
      <alignment horizontal="center"/>
    </xf>
    <xf numFmtId="4" fontId="0" fillId="2" borderId="15" xfId="0" applyNumberFormat="1" applyFill="1" applyBorder="1" applyAlignment="1">
      <alignment horizontal="right" vertical="top" wrapText="1"/>
    </xf>
    <xf numFmtId="0" fontId="3" fillId="2" borderId="18" xfId="0" applyFont="1" applyFill="1" applyBorder="1"/>
    <xf numFmtId="0" fontId="42" fillId="0" borderId="11" xfId="13" applyFont="1" applyBorder="1" applyAlignment="1">
      <alignment horizontal="left"/>
    </xf>
    <xf numFmtId="0" fontId="42" fillId="0" borderId="11" xfId="15" applyFont="1" applyBorder="1"/>
    <xf numFmtId="0" fontId="42" fillId="0" borderId="9" xfId="13" applyFont="1" applyBorder="1" applyAlignment="1"/>
    <xf numFmtId="198" fontId="48" fillId="0" borderId="40" xfId="9" applyNumberFormat="1" applyFont="1" applyBorder="1" applyAlignment="1"/>
    <xf numFmtId="198" fontId="48" fillId="0" borderId="39" xfId="9" applyNumberFormat="1" applyFont="1" applyBorder="1" applyAlignment="1"/>
    <xf numFmtId="0" fontId="0" fillId="2" borderId="0" xfId="0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fill" vertical="center"/>
    </xf>
    <xf numFmtId="0" fontId="48" fillId="0" borderId="42" xfId="15" applyBorder="1" applyAlignment="1">
      <alignment horizontal="center"/>
    </xf>
    <xf numFmtId="0" fontId="48" fillId="0" borderId="43" xfId="15" applyBorder="1" applyAlignment="1">
      <alignment horizontal="center"/>
    </xf>
    <xf numFmtId="0" fontId="51" fillId="0" borderId="44" xfId="11" applyFont="1" applyBorder="1" applyAlignment="1">
      <alignment horizontal="left"/>
    </xf>
    <xf numFmtId="0" fontId="51" fillId="0" borderId="43" xfId="11" applyFont="1" applyBorder="1" applyAlignment="1">
      <alignment horizontal="left"/>
    </xf>
    <xf numFmtId="0" fontId="3" fillId="0" borderId="38" xfId="0" applyFont="1" applyBorder="1" applyAlignment="1"/>
    <xf numFmtId="4" fontId="3" fillId="2" borderId="15" xfId="6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60" fillId="2" borderId="0" xfId="0" applyFont="1" applyFill="1" applyAlignment="1">
      <alignment horizontal="center"/>
    </xf>
    <xf numFmtId="0" fontId="60" fillId="2" borderId="0" xfId="0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2" fontId="61" fillId="2" borderId="0" xfId="0" applyNumberFormat="1" applyFont="1" applyFill="1" applyBorder="1" applyAlignment="1"/>
    <xf numFmtId="0" fontId="47" fillId="0" borderId="0" xfId="0" applyFont="1" applyBorder="1" applyAlignment="1"/>
    <xf numFmtId="0" fontId="44" fillId="0" borderId="0" xfId="0" applyFont="1" applyBorder="1" applyAlignme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2" fillId="0" borderId="0" xfId="14" applyAlignment="1">
      <alignment horizontal="center"/>
    </xf>
    <xf numFmtId="0" fontId="10" fillId="2" borderId="16" xfId="0" applyNumberFormat="1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7" fillId="0" borderId="0" xfId="0" applyFont="1" applyBorder="1" applyAlignment="1"/>
    <xf numFmtId="0" fontId="44" fillId="0" borderId="0" xfId="0" applyFont="1" applyBorder="1" applyAlignment="1"/>
    <xf numFmtId="0" fontId="48" fillId="0" borderId="4" xfId="11" applyFont="1" applyBorder="1"/>
    <xf numFmtId="0" fontId="47" fillId="2" borderId="0" xfId="0" applyFont="1" applyFill="1" applyBorder="1" applyAlignment="1">
      <alignment horizontal="center"/>
    </xf>
    <xf numFmtId="0" fontId="47" fillId="0" borderId="0" xfId="0" applyFont="1" applyBorder="1" applyAlignment="1"/>
    <xf numFmtId="0" fontId="44" fillId="0" borderId="0" xfId="0" applyFont="1" applyBorder="1" applyAlignment="1"/>
    <xf numFmtId="0" fontId="60" fillId="2" borderId="0" xfId="0" applyFont="1" applyFill="1" applyAlignment="1"/>
    <xf numFmtId="0" fontId="0" fillId="0" borderId="0" xfId="0" applyAlignment="1"/>
    <xf numFmtId="0" fontId="60" fillId="2" borderId="0" xfId="0" applyFont="1" applyFill="1" applyAlignment="1">
      <alignment horizontal="left"/>
    </xf>
    <xf numFmtId="0" fontId="60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8" fillId="0" borderId="0" xfId="0" applyFont="1" applyAlignment="1">
      <alignment horizontal="center"/>
    </xf>
    <xf numFmtId="0" fontId="42" fillId="0" borderId="11" xfId="12" applyFont="1" applyBorder="1" applyAlignment="1">
      <alignment horizontal="right"/>
    </xf>
    <xf numFmtId="0" fontId="42" fillId="0" borderId="9" xfId="12" applyFont="1" applyBorder="1" applyAlignment="1">
      <alignment horizontal="right"/>
    </xf>
    <xf numFmtId="0" fontId="0" fillId="0" borderId="33" xfId="0" applyBorder="1"/>
    <xf numFmtId="0" fontId="3" fillId="0" borderId="0" xfId="0" applyFont="1" applyAlignment="1">
      <alignment horizontal="center"/>
    </xf>
    <xf numFmtId="0" fontId="32" fillId="0" borderId="11" xfId="13" applyFont="1" applyBorder="1" applyAlignment="1">
      <alignment horizontal="center"/>
    </xf>
    <xf numFmtId="0" fontId="32" fillId="0" borderId="9" xfId="13" applyFont="1" applyBorder="1" applyAlignment="1">
      <alignment horizontal="center"/>
    </xf>
    <xf numFmtId="0" fontId="32" fillId="0" borderId="0" xfId="14" applyFont="1" applyAlignment="1">
      <alignment horizontal="right"/>
    </xf>
    <xf numFmtId="0" fontId="42" fillId="0" borderId="16" xfId="14" applyFont="1" applyBorder="1" applyAlignment="1">
      <alignment horizontal="center"/>
    </xf>
    <xf numFmtId="0" fontId="42" fillId="0" borderId="17" xfId="14" applyFont="1" applyBorder="1" applyAlignment="1">
      <alignment horizontal="center"/>
    </xf>
    <xf numFmtId="0" fontId="32" fillId="0" borderId="16" xfId="14" applyFont="1" applyBorder="1" applyAlignment="1">
      <alignment horizontal="center"/>
    </xf>
    <xf numFmtId="0" fontId="32" fillId="0" borderId="17" xfId="14" applyFont="1" applyBorder="1" applyAlignment="1">
      <alignment horizontal="center"/>
    </xf>
    <xf numFmtId="0" fontId="20" fillId="2" borderId="16" xfId="0" applyFont="1" applyFill="1" applyBorder="1" applyAlignment="1">
      <alignment horizontal="left"/>
    </xf>
    <xf numFmtId="0" fontId="20" fillId="2" borderId="17" xfId="0" applyFont="1" applyFill="1" applyBorder="1"/>
  </cellXfs>
  <cellStyles count="16">
    <cellStyle name="Comma_ อำนวยการ 1" xfId="1"/>
    <cellStyle name="Currency [0]_ อำนวยการ 1" xfId="2"/>
    <cellStyle name="Currency_ อำนวยการ 1" xfId="3"/>
    <cellStyle name="Normal - Style1" xfId="4"/>
    <cellStyle name="Normal_ อำนวยการ 1" xfId="5"/>
    <cellStyle name="เครื่องหมายจุลภาค" xfId="6" builtinId="3"/>
    <cellStyle name="เครื่องหมายจุลภาค 2" xfId="7"/>
    <cellStyle name="เครื่องหมายจุลภาค 2 2" xfId="8"/>
    <cellStyle name="เครื่องหมายจุลภาค_ระบบประปาหมู่บ้านแบบผิวดินขนาดใหญ่(ปร.5-6)" xfId="9"/>
    <cellStyle name="ปกติ" xfId="0" builtinId="0"/>
    <cellStyle name="ปกติ 2" xfId="10"/>
    <cellStyle name="ปกติ_(ปร.5,6)" xfId="11"/>
    <cellStyle name="ปกติ_10-ประจวบ-หัวหิน-1(อนนุสรณ)" xfId="12"/>
    <cellStyle name="ปกติ_10-ประจวบ-หัวหิน-1(อนนุสรณ)_(ปร.5,6)" xfId="13"/>
    <cellStyle name="ปกติ_ระบบประปาหมู่บ้านแบบผิวดินขนาดใหญ่(ปร.5-6)" xfId="14"/>
    <cellStyle name="ปกติ_ระบบประปาหมู่บ้านแบบผิวดินขนาดใหญ่(ปร.5-6)_(ปร.5,6)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5;&#3633;&#3623;&#3629;&#3618;&#3656;&#3634;&#3591;&#3619;&#3623;&#3617;&#3649;&#3610;&#3610;&#3649;&#3621;&#3632;&#3611;&#3619;&#3632;&#3617;&#3634;&#3603;&#3585;&#3634;&#3619;&#3611;&#3619;&#3632;&#3610;&#3634;58(&#3592;&#3634;&#3585;&#3585;&#3619;&#3617;&#3607;&#3619;&#3633;&#3614;)/&#3612;&#3636;&#3623;&#3604;&#3636;&#3609;&#3586;&#3609;&#3634;&#3604;&#3585;&#3621;&#3634;&#3591;/det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5;&#3633;&#3623;&#3629;&#3618;&#3656;&#3634;&#3591;&#3619;&#3623;&#3617;&#3649;&#3610;&#3610;&#3649;&#3621;&#3632;&#3611;&#3619;&#3632;&#3617;&#3634;&#3603;&#3585;&#3634;&#3619;&#3611;&#3619;&#3632;&#3610;&#3634;58(&#3592;&#3634;&#3585;&#3585;&#3619;&#3617;&#3607;&#3619;&#3633;&#3614;)/&#3612;&#3636;&#3623;&#3604;&#3636;&#3609;&#3586;&#3609;&#3634;&#3604;&#3585;&#3621;&#3634;&#3591;/&#3626;&#3635;&#3648;&#3609;&#3634;&#3586;&#3629;&#3591;%20deta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588;&#3634;&#3585;&#3619;&#3617;&#3629;&#3609;&#3634;&#3617;&#3633;&#3618;/&#3619;&#3634;&#3588;&#3634;&#3629;&#3609;&#3634;&#3617;&#3633;&#3618;46/&#3611;&#3619;&#3632;&#3617;&#3634;&#3603;&#3585;&#3634;&#3619;%2046%20(3%25)/sn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หัวเรื่อง"/>
      <sheetName val="PVC1"/>
      <sheetName val="PVC2"/>
      <sheetName val="GS."/>
      <sheetName val="ท่อลงบ่อ"/>
      <sheetName val="เหล็กหล่อ"/>
      <sheetName val="ประตูน้ำ"/>
      <sheetName val="เช็ควาล์ว"/>
      <sheetName val="มาตรวัดน้ำ"/>
      <sheetName val="ฟุตวาล์ว"/>
      <sheetName val="หัวดับเพลิง"/>
      <sheetName val="ยีโบลท์"/>
      <sheetName val="ยางอัดหน้าจาน"/>
      <sheetName val="หลอดกันดิน"/>
      <sheetName val="ประแจ"/>
      <sheetName val="ก๊อกน้ำ"/>
      <sheetName val="งานดิน"/>
      <sheetName val="งานแบบหล่อ"/>
      <sheetName val="งานคอนกรีต"/>
      <sheetName val="เหล็กข้ออ้อย"/>
      <sheetName val="เหล็กเส้นกลม"/>
      <sheetName val="งานผนัง"/>
      <sheetName val="งานผิวผนัง-ผิวพื้น"/>
      <sheetName val="งานทาสี"/>
      <sheetName val="เสาเข็ม"/>
      <sheetName val="วัสดุประปา"/>
      <sheetName val="ชุดวิเคราะห์"/>
      <sheetName val="เหล็กรูปพรรณ"/>
      <sheetName val="งานหลังคา"/>
      <sheetName val="งานประตูหน้าต่าง"/>
      <sheetName val="งานฝ้าเพดาน"/>
      <sheetName val="งานไฟฟ้า"/>
      <sheetName val="เครื่องมือ"/>
      <sheetName val="คลอรีน"/>
      <sheetName val="ถังความดัน"/>
      <sheetName val="สแตนเลส"/>
      <sheetName val="อื่น ๆ"/>
      <sheetName val="ท่อผ่านผนัง"/>
      <sheetName val="เครื่องสูบน้ำหอยโข่ง"/>
      <sheetName val="ตู้ควบคุมหอยโข่ง"/>
      <sheetName val="ซับเมิส"/>
      <sheetName val="ตู้ควบคุมซับเมิส"/>
      <sheetName val="แอร์เรเตอร์"/>
      <sheetName val="ท่อ AC"/>
      <sheetName val="แอร์วาล์ว"/>
    </sheetNames>
    <sheetDataSet>
      <sheetData sheetId="0"/>
      <sheetData sheetId="1"/>
      <sheetData sheetId="2"/>
      <sheetData sheetId="3">
        <row r="7">
          <cell r="B7" t="str">
            <v>ท่อเหล็กอาบสังกะสี+ข้อต่อยาว6ม. dia 2"</v>
          </cell>
          <cell r="C7" t="str">
            <v>ท่อน</v>
          </cell>
          <cell r="D7">
            <v>814</v>
          </cell>
          <cell r="E7">
            <v>100</v>
          </cell>
        </row>
        <row r="9">
          <cell r="B9" t="str">
            <v>ท่อเหล็กอาบสังกะสี+ข้อต่อยาว6ม. dia 3"</v>
          </cell>
          <cell r="C9" t="str">
            <v>ท่อน</v>
          </cell>
          <cell r="D9">
            <v>1340</v>
          </cell>
          <cell r="E9">
            <v>100</v>
          </cell>
        </row>
        <row r="62">
          <cell r="B62" t="str">
            <v>ข้อโค้งเหล็กอาบสังกะสี 90 ม-ม dia 2"</v>
          </cell>
          <cell r="C62" t="str">
            <v>ตัว</v>
          </cell>
          <cell r="D62">
            <v>135</v>
          </cell>
        </row>
        <row r="64">
          <cell r="B64" t="str">
            <v>ข้อโค้งเหล็กอาบสังกะสี 90 ม-ม dia 3"</v>
          </cell>
          <cell r="C64" t="str">
            <v>ตัว</v>
          </cell>
          <cell r="D64">
            <v>394</v>
          </cell>
        </row>
      </sheetData>
      <sheetData sheetId="4"/>
      <sheetData sheetId="5"/>
      <sheetData sheetId="6">
        <row r="49">
          <cell r="B49" t="str">
            <v>ประตูน้ำเหล็กหล่อใต้ดิน-บนดิน ธรรมดา dia 10"</v>
          </cell>
          <cell r="C49" t="str">
            <v>ชุด</v>
          </cell>
          <cell r="D49">
            <v>9570</v>
          </cell>
        </row>
      </sheetData>
      <sheetData sheetId="7"/>
      <sheetData sheetId="8"/>
      <sheetData sheetId="9">
        <row r="9">
          <cell r="B9" t="str">
            <v>ฟุตวาล์วทองเหลือง dia 3"</v>
          </cell>
          <cell r="C9" t="str">
            <v>ชุด</v>
          </cell>
          <cell r="D9">
            <v>750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D3">
            <v>1080</v>
          </cell>
          <cell r="E3">
            <v>320</v>
          </cell>
        </row>
        <row r="5">
          <cell r="D5">
            <v>4350</v>
          </cell>
          <cell r="E5">
            <v>945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6">
          <cell r="B6" t="str">
            <v>เสาไฟฟ้า คอร. ยาวไม่น้อยกว่า 8.00 ม.</v>
          </cell>
          <cell r="C6" t="str">
            <v>ต้น</v>
          </cell>
          <cell r="D6">
            <v>1500</v>
          </cell>
          <cell r="E6">
            <v>500</v>
          </cell>
        </row>
        <row r="7">
          <cell r="B7" t="str">
            <v>สายไฟฟ้าอลูมิเนียมหุ้มฉนวน พื้นที่หน้าตัดไม่น้อยกว่า 25 ตร.มม.</v>
          </cell>
          <cell r="C7" t="str">
            <v>ม.</v>
          </cell>
          <cell r="D7">
            <v>25</v>
          </cell>
          <cell r="E7" t="str">
            <v>-</v>
          </cell>
        </row>
        <row r="8">
          <cell r="B8" t="str">
            <v>แผงควบคุมไฟฟ้าในโรงสูบน้ำ</v>
          </cell>
          <cell r="C8" t="str">
            <v>ชุด</v>
          </cell>
          <cell r="D8">
            <v>2000</v>
          </cell>
          <cell r="E8">
            <v>200</v>
          </cell>
        </row>
        <row r="9">
          <cell r="B9" t="str">
            <v>อุปกรณ์โยงยึดสายไฟฟ้า</v>
          </cell>
          <cell r="C9" t="str">
            <v>รายการ</v>
          </cell>
          <cell r="D9">
            <v>1750</v>
          </cell>
          <cell r="E9" t="str">
            <v>-</v>
          </cell>
        </row>
        <row r="10">
          <cell r="B10" t="str">
            <v>สวิทซ์ลูกลอยอัตโนมัติ</v>
          </cell>
          <cell r="C10" t="str">
            <v>ชุด</v>
          </cell>
          <cell r="D10">
            <v>1200</v>
          </cell>
          <cell r="E10">
            <v>200</v>
          </cell>
        </row>
      </sheetData>
      <sheetData sheetId="32"/>
      <sheetData sheetId="33"/>
      <sheetData sheetId="34"/>
      <sheetData sheetId="35"/>
      <sheetData sheetId="36">
        <row r="53">
          <cell r="B53" t="str">
            <v xml:space="preserve">สายยางอ่อน dia. 1/2 "   </v>
          </cell>
          <cell r="C53" t="str">
            <v>ม.</v>
          </cell>
          <cell r="D53">
            <v>8</v>
          </cell>
        </row>
        <row r="54">
          <cell r="B54" t="str">
            <v>เสารับท่อส่งน้ำดิบ ด้านทางดูดน้ำ</v>
          </cell>
          <cell r="C54" t="str">
            <v>ช่วง</v>
          </cell>
          <cell r="D54">
            <v>4500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หัวเรื่อง"/>
      <sheetName val="PVC1"/>
      <sheetName val="PVC2"/>
      <sheetName val="GS."/>
      <sheetName val="ท่อลงบ่อ"/>
      <sheetName val="เหล็กหล่อ"/>
      <sheetName val="ประตูน้ำ"/>
      <sheetName val="เช็ควาล์ว"/>
      <sheetName val="มาตรวัดน้ำ"/>
      <sheetName val="ฟุตวาล์ว"/>
      <sheetName val="หัวดับเพลิง"/>
      <sheetName val="ยีโบลท์"/>
      <sheetName val="ยางอัดหน้าจาน"/>
      <sheetName val="หลอดกันดิน"/>
      <sheetName val="ประแจ"/>
      <sheetName val="ก๊อกน้ำ"/>
      <sheetName val="งานดิน"/>
      <sheetName val="งานแบบหล่อ"/>
      <sheetName val="งานคอนกรีต"/>
      <sheetName val="เหล็กข้ออ้อย"/>
      <sheetName val="เหล็กเส้นกลม"/>
      <sheetName val="งานผนัง"/>
      <sheetName val="งานผิวผนัง-ผิวพื้น"/>
      <sheetName val="งานทาสี"/>
      <sheetName val="เสาเข็ม"/>
      <sheetName val="วัสดุประปา"/>
      <sheetName val="ชุดวิเคราะห์"/>
      <sheetName val="เหล็กรูปพรรณ"/>
      <sheetName val="งานหลังคา"/>
      <sheetName val="งานประตูหน้าต่าง"/>
      <sheetName val="งานฝ้าเพดาน"/>
      <sheetName val="งานไฟฟ้า"/>
      <sheetName val="เครื่องมือ"/>
      <sheetName val="คลอรีน"/>
      <sheetName val="ถังความดัน"/>
      <sheetName val="สแตนเลส"/>
      <sheetName val="อื่น ๆ"/>
      <sheetName val="ท่อผ่านผนัง"/>
      <sheetName val="เครื่องสูบน้ำหอยโข่ง"/>
      <sheetName val="ตู้ควบคุมหอยโข่ง"/>
      <sheetName val="ซับเมิส"/>
      <sheetName val="ตู้ควบคุมซับเมิส"/>
      <sheetName val="แอร์เรเตอร์"/>
      <sheetName val="ท่อ AC"/>
      <sheetName val="แอร์วาล์ว"/>
    </sheetNames>
    <sheetDataSet>
      <sheetData sheetId="0" refreshError="1"/>
      <sheetData sheetId="1" refreshError="1">
        <row r="7">
          <cell r="B7" t="str">
            <v>ท่อ PVC.ยาว 4 ม. ชั้น 5 ปลายเรียบ dia 2"</v>
          </cell>
        </row>
        <row r="303">
          <cell r="B303" t="str">
            <v>ท่อ PVC.ยาว 4 ม. ชั้น 8. 5 ปลายเรียบ dia 1 1/2"+ ข้อต่อ 1 อัน</v>
          </cell>
          <cell r="C303" t="str">
            <v>ท่อน</v>
          </cell>
        </row>
        <row r="304">
          <cell r="B304" t="str">
            <v>ท่อ PVC.ยาว 4 ม. ชั้น 8. 5 ปลายเรียบ dia 2"+ ข้อต่อ 1 อัน</v>
          </cell>
          <cell r="C304" t="str">
            <v>ท่อน</v>
          </cell>
        </row>
        <row r="305">
          <cell r="B305" t="str">
            <v>ท่อ PVC.ยาว 4 ม. ชั้น 8. 5 ปลายเรียบ dia 2 1/2"+ ข้อต่อ 1 อัน</v>
          </cell>
          <cell r="C305" t="str">
            <v>ท่อน</v>
          </cell>
        </row>
        <row r="306">
          <cell r="B306" t="str">
            <v>ท่อ PVC.ยาว 4 ม. ชั้น 8. 5 ปลายเรียบ dia 3"+ ข้อต่อ 1 อัน</v>
          </cell>
          <cell r="C306" t="str">
            <v>ท่อน</v>
          </cell>
        </row>
        <row r="307">
          <cell r="B307" t="str">
            <v>ท่อ PVC.ยาว 4 ม. ชั้น 8. 5 ปลายเรียบ dia 4"+ ข้อต่อ 1 อัน</v>
          </cell>
          <cell r="C307" t="str">
            <v>ท่อน</v>
          </cell>
        </row>
        <row r="308">
          <cell r="B308" t="str">
            <v>ท่อ PVC.ยาว 4 ม. ชั้น 8. 5 ปลายเรียบ dia 5"+ ข้อต่อ 1 อัน</v>
          </cell>
          <cell r="C308" t="str">
            <v>ท่อน</v>
          </cell>
        </row>
        <row r="309">
          <cell r="B309" t="str">
            <v>ท่อ PVC.ยาว 4 ม. ชั้น 8. 5 ปลายเรียบ dia 6"+ ข้อต่อ 1 อัน</v>
          </cell>
          <cell r="C309" t="str">
            <v>ท่อน</v>
          </cell>
        </row>
        <row r="313">
          <cell r="D313">
            <v>310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 t="str">
            <v>เสาไฟฟ้า คอร. ยาวไม่น้อยกว่า 8.00 ม.</v>
          </cell>
        </row>
        <row r="7">
          <cell r="C7" t="str">
            <v>ม.</v>
          </cell>
          <cell r="D7">
            <v>25</v>
          </cell>
        </row>
        <row r="8">
          <cell r="B8" t="str">
            <v>แผงควบคุมไฟฟ้าในโรงสูบน้ำ</v>
          </cell>
          <cell r="C8" t="str">
            <v>ชุด</v>
          </cell>
          <cell r="D8">
            <v>2200</v>
          </cell>
          <cell r="E8">
            <v>210</v>
          </cell>
        </row>
        <row r="9">
          <cell r="B9" t="str">
            <v>อุปกรณ์โยงยึดสายไฟฟ้า</v>
          </cell>
          <cell r="C9" t="str">
            <v>ชุด</v>
          </cell>
          <cell r="D9">
            <v>350</v>
          </cell>
          <cell r="E9">
            <v>200</v>
          </cell>
        </row>
        <row r="10">
          <cell r="B10" t="str">
            <v>สวิทซ์ลูกลอยอัตโนมัติ</v>
          </cell>
          <cell r="C10" t="str">
            <v>ชุด</v>
          </cell>
          <cell r="D10">
            <v>1320</v>
          </cell>
          <cell r="E10">
            <v>450</v>
          </cell>
        </row>
        <row r="11">
          <cell r="C11" t="str">
            <v>ชุด</v>
          </cell>
          <cell r="D11">
            <v>460</v>
          </cell>
          <cell r="E11">
            <v>260</v>
          </cell>
        </row>
        <row r="13">
          <cell r="B13" t="str">
            <v>สายไฟฟ้า(ควบคุมสวิทซ์ลูกลอย)</v>
          </cell>
          <cell r="C13" t="str">
            <v>ม.</v>
          </cell>
          <cell r="D13">
            <v>15</v>
          </cell>
          <cell r="E13">
            <v>5</v>
          </cell>
        </row>
      </sheetData>
      <sheetData sheetId="32" refreshError="1"/>
      <sheetData sheetId="33" refreshError="1">
        <row r="2">
          <cell r="B2" t="str">
            <v>เครื่องจ่ายสารละลายคลอรีนและสารส้มพร้อมอุปกรณ์</v>
          </cell>
        </row>
        <row r="3">
          <cell r="B3" t="str">
            <v>ถังผสมสารละลายคลอรีน,และสารส้ม</v>
          </cell>
          <cell r="C3" t="str">
            <v>ถัง</v>
          </cell>
          <cell r="D3">
            <v>1200</v>
          </cell>
        </row>
        <row r="4">
          <cell r="B4" t="str">
            <v>ผงปูนคลอรีน ชนิดความเข้มข้น 60 % (50 กก.)</v>
          </cell>
          <cell r="C4" t="str">
            <v>ถัง</v>
          </cell>
          <cell r="D4">
            <v>3300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>
        <row r="3">
          <cell r="D3">
            <v>7100</v>
          </cell>
          <cell r="E3">
            <v>1100</v>
          </cell>
        </row>
        <row r="6">
          <cell r="C6" t="str">
            <v>เครื่อง</v>
          </cell>
          <cell r="D6">
            <v>14100</v>
          </cell>
          <cell r="E6">
            <v>1100</v>
          </cell>
        </row>
        <row r="7">
          <cell r="C7" t="str">
            <v>เครื่อง</v>
          </cell>
        </row>
      </sheetData>
      <sheetData sheetId="39" refreshError="1">
        <row r="2">
          <cell r="D2">
            <v>8500</v>
          </cell>
        </row>
        <row r="4">
          <cell r="C4" t="str">
            <v>ตู้</v>
          </cell>
        </row>
        <row r="5">
          <cell r="C5" t="str">
            <v>ตู้</v>
          </cell>
          <cell r="E5">
            <v>1000</v>
          </cell>
        </row>
        <row r="19">
          <cell r="D19">
            <v>9000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ACTOR F"/>
      <sheetName val=" อำนวยการ 1"/>
      <sheetName val="ดอกเบี้ย,กำไร"/>
      <sheetName val="แบบ ปร.5"/>
      <sheetName val="แบบ ปร.6"/>
      <sheetName val="ทดสอบดิน"/>
      <sheetName val="10002"/>
      <sheetName val="1141010"/>
      <sheetName val="12100"/>
      <sheetName val="13030"/>
      <sheetName val="4006-2"/>
      <sheetName val="4005(รั้ว)"/>
      <sheetName val="4005(ป้าย)"/>
      <sheetName val="ท่อส่งน้ำดิบ"/>
      <sheetName val="เครื่องสูบน้ำดิบ"/>
      <sheetName val="เครื่องสูบน้ำดี"/>
      <sheetName val="4002-1"/>
      <sheetName val="4004-1(น้ำดิบ)"/>
      <sheetName val="4004-1(น้ำดี)"/>
      <sheetName val="ไฟฟ้า"/>
      <sheetName val="คลอรีน"/>
      <sheetName val="เครื่องมือฯประปา"/>
      <sheetName val="กรด-ด่าง"/>
      <sheetName val="รางระบายน้ำ"/>
      <sheetName val="สารส้ม"/>
      <sheetName val="ท่อจ่ายน้ำ"/>
    </sheetNames>
    <sheetDataSet>
      <sheetData sheetId="0"/>
      <sheetData sheetId="1"/>
      <sheetData sheetId="2"/>
      <sheetData sheetId="3"/>
      <sheetData sheetId="4">
        <row r="2">
          <cell r="A2" t="str">
            <v>สถานที่ก่อสร้าง</v>
          </cell>
        </row>
        <row r="4">
          <cell r="A4" t="str">
            <v>สำนักบริหารจัดการน้ำ  กรมทรัพยากรน้ำ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E12" sqref="E12"/>
    </sheetView>
  </sheetViews>
  <sheetFormatPr defaultRowHeight="21.75"/>
  <cols>
    <col min="1" max="1" width="12.7109375" customWidth="1"/>
    <col min="2" max="2" width="26.7109375" customWidth="1"/>
    <col min="3" max="3" width="10.7109375" customWidth="1"/>
    <col min="4" max="4" width="17.7109375" customWidth="1"/>
    <col min="5" max="5" width="9.7109375" customWidth="1"/>
    <col min="6" max="7" width="17.7109375" customWidth="1"/>
    <col min="9" max="9" width="11.28515625" bestFit="1" customWidth="1"/>
  </cols>
  <sheetData>
    <row r="1" spans="1:9">
      <c r="A1" s="14" t="s">
        <v>9</v>
      </c>
      <c r="B1" s="14"/>
      <c r="C1" s="14"/>
      <c r="D1" s="14"/>
      <c r="E1" s="14"/>
      <c r="F1" s="14"/>
      <c r="G1" s="14"/>
    </row>
    <row r="2" spans="1:9">
      <c r="A2" s="15" t="s">
        <v>10</v>
      </c>
      <c r="B2" s="16" t="str">
        <f>'แบบ ปร.6'!$A$4</f>
        <v>สำนักบริหารจัดการน้ำ  กรมทรัพยากรน้ำ</v>
      </c>
      <c r="C2" s="14"/>
      <c r="D2" s="16"/>
      <c r="E2" s="14"/>
      <c r="F2" s="16"/>
      <c r="G2" s="15"/>
    </row>
    <row r="3" spans="1:9">
      <c r="A3" s="15" t="s">
        <v>4</v>
      </c>
      <c r="B3" s="17" t="s">
        <v>11</v>
      </c>
      <c r="C3" s="15"/>
      <c r="D3" s="15"/>
      <c r="E3" s="15"/>
      <c r="F3" s="15"/>
      <c r="G3" s="15"/>
    </row>
    <row r="4" spans="1:9">
      <c r="A4" s="15" t="s">
        <v>12</v>
      </c>
      <c r="B4" s="15"/>
      <c r="C4" s="15"/>
      <c r="D4" s="15"/>
      <c r="E4" s="15"/>
      <c r="F4" s="15"/>
      <c r="G4" s="15"/>
    </row>
    <row r="5" spans="1:9">
      <c r="A5" s="36" t="str">
        <f>'แบบ ปร.6'!$A$2</f>
        <v>สถานที่ก่อสร้าง</v>
      </c>
      <c r="B5" s="15"/>
      <c r="C5" s="15"/>
      <c r="D5" s="15"/>
      <c r="E5" s="15"/>
      <c r="F5" s="15"/>
      <c r="G5" s="15"/>
    </row>
    <row r="6" spans="1:9">
      <c r="A6" s="15" t="s">
        <v>13</v>
      </c>
      <c r="B6" s="15"/>
      <c r="C6" s="17" t="str">
        <f>'แบบ ปร.6'!$A$4</f>
        <v>สำนักบริหารจัดการน้ำ  กรมทรัพยากรน้ำ</v>
      </c>
      <c r="D6" s="17"/>
      <c r="E6" s="15"/>
      <c r="F6" s="17"/>
      <c r="G6" s="15"/>
    </row>
    <row r="7" spans="1:9">
      <c r="A7" s="15" t="s">
        <v>14</v>
      </c>
      <c r="B7" s="32" t="s">
        <v>15</v>
      </c>
      <c r="C7" s="8"/>
      <c r="D7" s="15"/>
      <c r="E7" s="15"/>
      <c r="F7" s="15"/>
      <c r="G7" s="15"/>
    </row>
    <row r="8" spans="1:9">
      <c r="A8" s="15" t="s">
        <v>16</v>
      </c>
      <c r="B8" s="15"/>
      <c r="C8" s="18" t="s">
        <v>5</v>
      </c>
      <c r="D8" s="19"/>
      <c r="E8" s="18" t="s">
        <v>17</v>
      </c>
      <c r="F8" s="15"/>
      <c r="G8" s="15"/>
    </row>
    <row r="9" spans="1:9">
      <c r="A9" s="15" t="s">
        <v>18</v>
      </c>
      <c r="B9" s="15"/>
      <c r="C9" s="33">
        <f>'แบบ ปร.6'!$C$5</f>
        <v>37950</v>
      </c>
      <c r="D9" s="15"/>
      <c r="E9" s="15"/>
      <c r="F9" s="15"/>
      <c r="G9" s="15"/>
    </row>
    <row r="11" spans="1:9" ht="42">
      <c r="A11" s="20" t="s">
        <v>3</v>
      </c>
      <c r="B11" s="21" t="s">
        <v>19</v>
      </c>
      <c r="C11" s="22"/>
      <c r="D11" s="41" t="s">
        <v>20</v>
      </c>
      <c r="E11" s="20" t="s">
        <v>21</v>
      </c>
      <c r="F11" s="41" t="s">
        <v>22</v>
      </c>
      <c r="G11" s="20" t="s">
        <v>8</v>
      </c>
    </row>
    <row r="12" spans="1:9">
      <c r="A12" s="9">
        <v>1</v>
      </c>
      <c r="B12" s="23" t="s">
        <v>23</v>
      </c>
      <c r="C12" s="24"/>
      <c r="D12" s="12" t="e">
        <f>'แบบ ปร.6'!$C$26</f>
        <v>#REF!</v>
      </c>
      <c r="E12" s="35" t="e">
        <f>'แบบ ปร.6'!$G$38</f>
        <v>#REF!</v>
      </c>
      <c r="F12" s="12" t="e">
        <f>D12*E12</f>
        <v>#REF!</v>
      </c>
      <c r="G12" s="42"/>
      <c r="I12" s="281"/>
    </row>
    <row r="13" spans="1:9">
      <c r="A13" s="9">
        <v>2</v>
      </c>
      <c r="B13" s="277" t="s">
        <v>24</v>
      </c>
      <c r="C13" s="10"/>
      <c r="D13" s="278" t="e">
        <f>'แบบ ปร.6'!$C$29</f>
        <v>#REF!</v>
      </c>
      <c r="E13" s="35">
        <v>1.3016000000000001</v>
      </c>
      <c r="F13" s="12" t="e">
        <f>D13*E13</f>
        <v>#REF!</v>
      </c>
      <c r="G13" s="39"/>
    </row>
    <row r="14" spans="1:9">
      <c r="A14" s="9">
        <v>3</v>
      </c>
      <c r="B14" s="25" t="s">
        <v>25</v>
      </c>
      <c r="C14" s="10"/>
      <c r="D14" s="279"/>
      <c r="E14" s="35"/>
      <c r="F14" s="12"/>
      <c r="G14" s="26"/>
    </row>
    <row r="15" spans="1:9">
      <c r="A15" s="9">
        <v>4</v>
      </c>
      <c r="B15" s="25" t="s">
        <v>26</v>
      </c>
      <c r="C15" s="10"/>
      <c r="D15" s="280"/>
      <c r="E15" s="35"/>
      <c r="F15" s="12"/>
      <c r="G15" s="38"/>
    </row>
    <row r="16" spans="1:9">
      <c r="A16" s="9">
        <v>5</v>
      </c>
      <c r="B16" s="277" t="s">
        <v>106</v>
      </c>
      <c r="C16" s="10"/>
      <c r="D16" s="278" t="e">
        <f>'แบบ ปร.6'!$C$62</f>
        <v>#REF!</v>
      </c>
      <c r="E16" s="286">
        <v>1.07</v>
      </c>
      <c r="F16" s="12" t="e">
        <f>D16*E16</f>
        <v>#REF!</v>
      </c>
      <c r="G16" s="38"/>
    </row>
    <row r="17" spans="1:7">
      <c r="A17" s="9"/>
      <c r="B17" s="23" t="s">
        <v>27</v>
      </c>
      <c r="C17" s="10"/>
      <c r="D17" s="11"/>
      <c r="E17" s="11"/>
      <c r="F17" s="11"/>
      <c r="G17" s="26"/>
    </row>
    <row r="18" spans="1:7">
      <c r="A18" s="9"/>
      <c r="B18" s="25" t="s">
        <v>0</v>
      </c>
      <c r="C18" s="27">
        <v>0.15</v>
      </c>
      <c r="D18" s="11"/>
      <c r="E18" s="11"/>
      <c r="F18" s="11"/>
      <c r="G18" s="26"/>
    </row>
    <row r="19" spans="1:7">
      <c r="A19" s="9"/>
      <c r="B19" s="25" t="s">
        <v>2</v>
      </c>
      <c r="C19" s="27">
        <v>0</v>
      </c>
      <c r="D19" s="11"/>
      <c r="E19" s="11"/>
      <c r="F19" s="11"/>
      <c r="G19" s="26"/>
    </row>
    <row r="20" spans="1:7">
      <c r="A20" s="9"/>
      <c r="B20" s="25" t="s">
        <v>1</v>
      </c>
      <c r="C20" s="27">
        <v>7.0000000000000007E-2</v>
      </c>
      <c r="D20" s="11"/>
      <c r="E20" s="11"/>
      <c r="F20" s="11"/>
      <c r="G20" s="26"/>
    </row>
    <row r="21" spans="1:7">
      <c r="A21" s="9"/>
      <c r="B21" s="25" t="s">
        <v>28</v>
      </c>
      <c r="C21" s="27"/>
      <c r="D21" s="11"/>
      <c r="E21" s="11"/>
      <c r="F21" s="11"/>
      <c r="G21" s="26"/>
    </row>
    <row r="22" spans="1:7">
      <c r="A22" s="28" t="s">
        <v>29</v>
      </c>
      <c r="B22" s="23" t="s">
        <v>30</v>
      </c>
      <c r="C22" s="10"/>
      <c r="D22" s="11"/>
      <c r="E22" s="11"/>
      <c r="F22" s="12" t="e">
        <f>SUM(F12:F21)</f>
        <v>#REF!</v>
      </c>
      <c r="G22" s="26"/>
    </row>
    <row r="23" spans="1:7">
      <c r="A23" s="6"/>
      <c r="B23" s="2" t="s">
        <v>31</v>
      </c>
      <c r="C23" s="4"/>
      <c r="D23" s="3"/>
      <c r="E23" s="3"/>
      <c r="F23" s="13" t="e">
        <f>ROUNDDOWN(F22,-3)</f>
        <v>#REF!</v>
      </c>
      <c r="G23" s="26"/>
    </row>
    <row r="24" spans="1:7">
      <c r="A24" s="40" t="s">
        <v>32</v>
      </c>
      <c r="B24" s="29"/>
      <c r="C24" s="30"/>
      <c r="D24" s="30"/>
      <c r="E24" s="30"/>
      <c r="F24" s="31" t="e">
        <f>BAHTTEXT(F23)</f>
        <v>#REF!</v>
      </c>
      <c r="G24" s="37"/>
    </row>
    <row r="25" spans="1:7">
      <c r="A25" s="287"/>
      <c r="B25" s="288"/>
      <c r="C25" s="287"/>
      <c r="D25" s="287"/>
      <c r="E25" s="287"/>
      <c r="F25" s="287"/>
      <c r="G25" s="287"/>
    </row>
    <row r="26" spans="1:7">
      <c r="A26" s="1"/>
      <c r="B26" s="289"/>
      <c r="C26" s="1"/>
      <c r="D26" s="1"/>
      <c r="E26" s="1"/>
      <c r="F26" s="1"/>
      <c r="G26" s="1"/>
    </row>
    <row r="27" spans="1:7">
      <c r="A27" s="139" t="s">
        <v>123</v>
      </c>
      <c r="B27" s="139"/>
      <c r="C27" s="51"/>
      <c r="D27" s="1"/>
      <c r="E27" s="1"/>
      <c r="F27" s="1"/>
      <c r="G27" s="1"/>
    </row>
    <row r="28" spans="1:7">
      <c r="A28" s="51" t="s">
        <v>124</v>
      </c>
      <c r="B28" s="139"/>
      <c r="C28" s="51"/>
      <c r="F28" s="1"/>
      <c r="G28" s="1"/>
    </row>
    <row r="29" spans="1:7">
      <c r="A29" s="138"/>
      <c r="B29" s="139"/>
      <c r="C29" s="51"/>
      <c r="D29" s="34"/>
    </row>
    <row r="30" spans="1:7">
      <c r="A30" s="139" t="s">
        <v>125</v>
      </c>
      <c r="B30" s="139"/>
      <c r="C30" s="51"/>
      <c r="D30" s="34"/>
    </row>
    <row r="31" spans="1:7">
      <c r="A31" s="51" t="s">
        <v>124</v>
      </c>
      <c r="B31" s="139"/>
      <c r="C31" s="51"/>
      <c r="D31" s="1"/>
    </row>
    <row r="32" spans="1:7">
      <c r="B32" s="5"/>
      <c r="C32" s="34"/>
      <c r="D32" s="34"/>
    </row>
    <row r="33" spans="1:4">
      <c r="A33" s="7"/>
      <c r="B33" s="5"/>
      <c r="C33" s="34"/>
      <c r="D33" s="34"/>
    </row>
    <row r="34" spans="1:4">
      <c r="B34" s="5"/>
    </row>
    <row r="35" spans="1:4">
      <c r="B35" s="5"/>
      <c r="C35" s="34"/>
      <c r="D35" s="34"/>
    </row>
    <row r="36" spans="1:4">
      <c r="A36" s="7"/>
      <c r="B36" s="5"/>
    </row>
    <row r="37" spans="1:4">
      <c r="B37" s="5"/>
    </row>
  </sheetData>
  <phoneticPr fontId="31" type="noConversion"/>
  <printOptions horizontalCentered="1"/>
  <pageMargins left="0.66" right="0.62" top="0.98425196850393704" bottom="0.98425196850393704" header="0.51181102362204722" footer="0.51181102362204722"/>
  <pageSetup paperSize="9" scale="85" orientation="portrait" horizontalDpi="4294967295" r:id="rId1"/>
  <headerFooter alignWithMargins="0">
    <oddHeader xml:space="preserve">&amp;R&amp;A </oddHeader>
    <oddFooter>&amp;L&amp;F&amp;C&amp;A&amp;R8/10/2002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27"/>
  <sheetViews>
    <sheetView view="pageBreakPreview" zoomScaleSheetLayoutView="75" workbookViewId="0">
      <selection activeCell="C6" sqref="C6"/>
    </sheetView>
  </sheetViews>
  <sheetFormatPr defaultRowHeight="21.75"/>
  <cols>
    <col min="1" max="1" width="13.28515625" style="120" customWidth="1"/>
    <col min="2" max="2" width="60.7109375" style="120" customWidth="1"/>
    <col min="3" max="3" width="20.7109375" style="120" customWidth="1"/>
    <col min="4" max="4" width="15.7109375" style="120" customWidth="1"/>
    <col min="5" max="5" width="5.7109375" style="120" customWidth="1"/>
    <col min="6" max="10" width="14.7109375" style="120" customWidth="1"/>
    <col min="11" max="11" width="15.7109375" style="120" customWidth="1"/>
    <col min="12" max="15" width="12.7109375" style="120" customWidth="1"/>
    <col min="16" max="16384" width="9.140625" style="120"/>
  </cols>
  <sheetData>
    <row r="1" spans="1:21">
      <c r="A1" s="203" t="s">
        <v>99</v>
      </c>
      <c r="B1" s="203"/>
      <c r="C1" s="45"/>
      <c r="D1" s="203"/>
    </row>
    <row r="2" spans="1:21">
      <c r="A2" s="204" t="s">
        <v>100</v>
      </c>
      <c r="B2" s="52"/>
      <c r="C2" s="203"/>
      <c r="D2" s="203"/>
    </row>
    <row r="3" spans="1:21" ht="42">
      <c r="A3" s="205" t="s">
        <v>14</v>
      </c>
      <c r="B3" s="206" t="s">
        <v>35</v>
      </c>
      <c r="C3" s="205" t="s">
        <v>36</v>
      </c>
      <c r="D3" s="207"/>
    </row>
    <row r="4" spans="1:21">
      <c r="A4" s="208" t="s">
        <v>160</v>
      </c>
      <c r="B4" s="208"/>
      <c r="C4" s="203"/>
      <c r="D4" s="208"/>
    </row>
    <row r="5" spans="1:21">
      <c r="A5" s="203" t="s">
        <v>18</v>
      </c>
      <c r="B5" s="203"/>
      <c r="C5" s="209">
        <v>37950</v>
      </c>
      <c r="D5" s="203"/>
    </row>
    <row r="6" spans="1:21">
      <c r="F6" s="210"/>
      <c r="G6" s="211"/>
      <c r="H6" s="211"/>
      <c r="I6" s="211"/>
      <c r="J6" s="212"/>
      <c r="K6" s="213"/>
      <c r="Q6" s="214"/>
      <c r="R6" s="214"/>
      <c r="S6" s="214"/>
      <c r="T6" s="214"/>
      <c r="U6" s="214"/>
    </row>
    <row r="7" spans="1:21" ht="42">
      <c r="A7" s="215" t="s">
        <v>3</v>
      </c>
      <c r="B7" s="216" t="s">
        <v>19</v>
      </c>
      <c r="C7" s="215" t="s">
        <v>37</v>
      </c>
      <c r="D7" s="215" t="s">
        <v>8</v>
      </c>
      <c r="F7" s="256"/>
      <c r="G7" s="256"/>
      <c r="H7" s="256"/>
      <c r="I7" s="256"/>
      <c r="J7" s="256"/>
      <c r="K7" s="213"/>
      <c r="Q7" s="214"/>
      <c r="R7" s="214"/>
      <c r="S7" s="214"/>
      <c r="T7" s="214"/>
      <c r="U7" s="214"/>
    </row>
    <row r="8" spans="1:21" ht="21.75" customHeight="1">
      <c r="A8" s="218">
        <v>1</v>
      </c>
      <c r="B8" s="219" t="s">
        <v>23</v>
      </c>
      <c r="C8" s="220"/>
      <c r="D8" s="221"/>
      <c r="F8" s="290"/>
      <c r="G8" s="290"/>
      <c r="H8" s="291"/>
      <c r="I8" s="290"/>
      <c r="J8" s="292"/>
      <c r="K8" s="212"/>
      <c r="Q8" s="214"/>
      <c r="R8" s="214"/>
      <c r="S8" s="214"/>
      <c r="T8" s="214"/>
      <c r="U8" s="214"/>
    </row>
    <row r="9" spans="1:21" ht="21.75" customHeight="1">
      <c r="A9" s="218"/>
      <c r="B9" s="219" t="s">
        <v>107</v>
      </c>
      <c r="C9" s="220" t="e">
        <f>#REF!</f>
        <v>#REF!</v>
      </c>
      <c r="D9" s="221"/>
      <c r="F9" s="290"/>
      <c r="G9" s="290"/>
      <c r="H9" s="291"/>
      <c r="I9" s="290"/>
      <c r="J9" s="292"/>
      <c r="K9" s="212"/>
      <c r="Q9" s="214"/>
      <c r="R9" s="214"/>
      <c r="S9" s="214"/>
      <c r="T9" s="214"/>
      <c r="U9" s="214"/>
    </row>
    <row r="10" spans="1:21" ht="21.75" customHeight="1">
      <c r="A10" s="218"/>
      <c r="B10" s="222" t="s">
        <v>108</v>
      </c>
      <c r="C10" s="220" t="e">
        <f>#REF!</f>
        <v>#REF!</v>
      </c>
      <c r="D10" s="223"/>
      <c r="F10" s="290"/>
      <c r="G10" s="290"/>
      <c r="H10" s="291"/>
      <c r="I10" s="290"/>
      <c r="J10" s="292"/>
      <c r="K10" s="224"/>
      <c r="Q10" s="214"/>
      <c r="R10" s="214"/>
      <c r="S10" s="214"/>
      <c r="T10" s="214"/>
      <c r="U10" s="214"/>
    </row>
    <row r="11" spans="1:21" ht="21.75" customHeight="1">
      <c r="A11" s="218"/>
      <c r="B11" s="226" t="s">
        <v>109</v>
      </c>
      <c r="C11" s="220" t="e">
        <f>#REF!</f>
        <v>#REF!</v>
      </c>
      <c r="D11" s="225"/>
      <c r="F11" s="290"/>
      <c r="G11" s="290"/>
      <c r="H11" s="291"/>
      <c r="I11" s="290"/>
      <c r="J11" s="292"/>
      <c r="K11" s="213"/>
      <c r="Q11" s="214"/>
      <c r="R11" s="214"/>
      <c r="S11" s="214"/>
      <c r="T11" s="214"/>
      <c r="U11" s="214"/>
    </row>
    <row r="12" spans="1:21" ht="21.75" customHeight="1">
      <c r="A12" s="218"/>
      <c r="B12" s="226" t="s">
        <v>110</v>
      </c>
      <c r="C12" s="220" t="e">
        <f>#REF!</f>
        <v>#REF!</v>
      </c>
      <c r="D12" s="225"/>
      <c r="F12" s="290"/>
      <c r="G12" s="290"/>
      <c r="H12" s="291"/>
      <c r="I12" s="290"/>
      <c r="J12" s="292"/>
      <c r="K12" s="213"/>
      <c r="Q12" s="214"/>
      <c r="R12" s="214"/>
      <c r="S12" s="214"/>
      <c r="T12" s="214"/>
      <c r="U12" s="214"/>
    </row>
    <row r="13" spans="1:21" ht="21.75" customHeight="1">
      <c r="A13" s="218"/>
      <c r="B13" s="226" t="s">
        <v>111</v>
      </c>
      <c r="C13" s="220" t="e">
        <f>#REF!</f>
        <v>#REF!</v>
      </c>
      <c r="D13" s="225"/>
      <c r="F13" s="290"/>
      <c r="G13" s="290"/>
      <c r="H13" s="291"/>
      <c r="I13" s="290"/>
      <c r="J13" s="292"/>
      <c r="K13" s="213"/>
      <c r="Q13" s="214"/>
      <c r="R13" s="214"/>
      <c r="S13" s="214"/>
      <c r="T13" s="214"/>
      <c r="U13" s="214"/>
    </row>
    <row r="14" spans="1:21" ht="21.75" customHeight="1">
      <c r="A14" s="218"/>
      <c r="B14" s="226" t="s">
        <v>112</v>
      </c>
      <c r="C14" s="220" t="e">
        <f>#REF!</f>
        <v>#REF!</v>
      </c>
      <c r="D14" s="225"/>
      <c r="F14" s="290"/>
      <c r="G14" s="290"/>
      <c r="H14" s="291"/>
      <c r="I14" s="290"/>
      <c r="J14" s="292"/>
      <c r="K14" s="213"/>
      <c r="L14" s="214"/>
      <c r="M14" s="214"/>
      <c r="N14" s="214"/>
      <c r="O14" s="214"/>
      <c r="P14" s="214"/>
      <c r="Q14" s="214"/>
      <c r="R14" s="214"/>
      <c r="S14" s="214"/>
      <c r="T14" s="214"/>
      <c r="U14" s="214"/>
    </row>
    <row r="15" spans="1:21" ht="21.75" customHeight="1">
      <c r="A15" s="218"/>
      <c r="B15" s="226" t="s">
        <v>113</v>
      </c>
      <c r="C15" s="220" t="e">
        <f>#REF!</f>
        <v>#REF!</v>
      </c>
      <c r="D15" s="225"/>
      <c r="F15" s="290"/>
      <c r="G15" s="290"/>
      <c r="H15" s="291"/>
      <c r="I15" s="290"/>
      <c r="J15" s="292"/>
      <c r="K15" s="213"/>
      <c r="L15" s="214"/>
      <c r="M15" s="214"/>
      <c r="N15" s="214"/>
      <c r="O15" s="214"/>
      <c r="P15" s="214"/>
      <c r="Q15" s="214"/>
      <c r="R15" s="214"/>
      <c r="S15" s="214"/>
      <c r="T15" s="214"/>
      <c r="U15" s="214"/>
    </row>
    <row r="16" spans="1:21" ht="21.75" customHeight="1">
      <c r="A16" s="218"/>
      <c r="B16" s="226" t="s">
        <v>114</v>
      </c>
      <c r="C16" s="220" t="e">
        <f>#REF!</f>
        <v>#REF!</v>
      </c>
      <c r="D16" s="225"/>
      <c r="F16" s="290"/>
      <c r="G16" s="290"/>
      <c r="H16" s="291"/>
      <c r="I16" s="290"/>
      <c r="J16" s="292"/>
      <c r="K16" s="213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ht="21.75" customHeight="1">
      <c r="A17" s="218"/>
      <c r="B17" s="243" t="s">
        <v>115</v>
      </c>
      <c r="C17" s="220">
        <f>'ท่อส่งน้ำดิบ '!$J$31</f>
        <v>86400</v>
      </c>
      <c r="D17" s="225"/>
      <c r="F17" s="237"/>
      <c r="G17" s="237"/>
      <c r="H17" s="293"/>
      <c r="I17" s="237"/>
      <c r="J17" s="294"/>
      <c r="K17" s="213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ht="21.75" customHeight="1">
      <c r="A18" s="218"/>
      <c r="B18" s="226" t="s">
        <v>126</v>
      </c>
      <c r="C18" s="220" t="e">
        <f>#REF!</f>
        <v>#REF!</v>
      </c>
      <c r="D18" s="225"/>
      <c r="F18" s="237"/>
      <c r="G18" s="237"/>
      <c r="H18" s="293"/>
      <c r="I18" s="237"/>
      <c r="J18" s="294"/>
      <c r="K18" s="213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ht="21.75" customHeight="1">
      <c r="A19" s="218"/>
      <c r="B19" s="226" t="s">
        <v>127</v>
      </c>
      <c r="C19" s="220" t="e">
        <f>#REF!</f>
        <v>#REF!</v>
      </c>
      <c r="D19" s="225"/>
      <c r="F19" s="237"/>
      <c r="G19" s="237"/>
      <c r="H19" s="293"/>
      <c r="I19" s="237"/>
      <c r="J19" s="294"/>
      <c r="K19" s="213"/>
      <c r="L19" s="214"/>
      <c r="M19" s="214"/>
      <c r="N19" s="214"/>
      <c r="O19" s="214"/>
      <c r="P19" s="214"/>
      <c r="Q19" s="214"/>
      <c r="R19" s="214"/>
      <c r="S19" s="214"/>
      <c r="T19" s="214"/>
      <c r="U19" s="214"/>
    </row>
    <row r="20" spans="1:21" ht="21.75" customHeight="1">
      <c r="A20" s="218"/>
      <c r="B20" s="226" t="s">
        <v>128</v>
      </c>
      <c r="C20" s="220" t="e">
        <f>#REF!</f>
        <v>#REF!</v>
      </c>
      <c r="D20" s="225"/>
      <c r="F20" s="290"/>
      <c r="G20" s="290"/>
      <c r="H20" s="291"/>
      <c r="I20" s="290"/>
      <c r="J20" s="292"/>
      <c r="K20" s="213"/>
      <c r="L20" s="214"/>
      <c r="M20" s="214"/>
      <c r="N20" s="214"/>
      <c r="O20" s="214"/>
      <c r="P20" s="214"/>
      <c r="Q20" s="214"/>
      <c r="R20" s="214"/>
      <c r="S20" s="214"/>
      <c r="T20" s="214"/>
      <c r="U20" s="214"/>
    </row>
    <row r="21" spans="1:21" ht="21.75" customHeight="1">
      <c r="A21" s="218"/>
      <c r="B21" s="226" t="s">
        <v>129</v>
      </c>
      <c r="C21" s="220" t="e">
        <f>#REF!</f>
        <v>#REF!</v>
      </c>
      <c r="D21" s="225"/>
      <c r="F21" s="290"/>
      <c r="G21" s="290"/>
      <c r="H21" s="291"/>
      <c r="I21" s="290"/>
      <c r="J21" s="292"/>
      <c r="K21" s="213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ht="21.75" customHeight="1">
      <c r="A22" s="218"/>
      <c r="B22" s="226" t="s">
        <v>130</v>
      </c>
      <c r="C22" s="220" t="e">
        <f>#REF!</f>
        <v>#REF!</v>
      </c>
      <c r="D22" s="225"/>
      <c r="F22" s="290"/>
      <c r="G22" s="290"/>
      <c r="H22" s="291"/>
      <c r="I22" s="290"/>
      <c r="J22" s="292"/>
      <c r="K22" s="213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21.75" customHeight="1">
      <c r="A23" s="218"/>
      <c r="B23" s="226" t="s">
        <v>131</v>
      </c>
      <c r="C23" s="220">
        <f>'ไฟฟ้า '!$J$39</f>
        <v>11250</v>
      </c>
      <c r="D23" s="225"/>
      <c r="F23" s="290"/>
      <c r="G23" s="290"/>
      <c r="H23" s="291"/>
      <c r="I23" s="290"/>
      <c r="J23" s="292"/>
      <c r="K23" s="213"/>
      <c r="L23" s="214"/>
      <c r="M23" s="214"/>
      <c r="N23" s="214"/>
      <c r="O23" s="214"/>
      <c r="P23" s="214"/>
      <c r="Q23" s="214"/>
      <c r="R23" s="214"/>
      <c r="S23" s="214"/>
      <c r="T23" s="214"/>
      <c r="U23" s="214"/>
    </row>
    <row r="24" spans="1:21" ht="21.75" customHeight="1">
      <c r="A24" s="218"/>
      <c r="B24" s="226" t="s">
        <v>135</v>
      </c>
      <c r="C24" s="220" t="e">
        <f>#REF!</f>
        <v>#REF!</v>
      </c>
      <c r="D24" s="225"/>
      <c r="F24" s="290"/>
      <c r="G24" s="290"/>
      <c r="H24" s="291"/>
      <c r="I24" s="290"/>
      <c r="J24" s="292"/>
      <c r="K24" s="213"/>
      <c r="L24" s="214"/>
      <c r="M24" s="214"/>
      <c r="N24" s="214"/>
      <c r="O24" s="214"/>
      <c r="P24" s="214"/>
      <c r="Q24" s="214"/>
      <c r="R24" s="214"/>
      <c r="S24" s="214"/>
      <c r="T24" s="214"/>
      <c r="U24" s="214"/>
    </row>
    <row r="25" spans="1:21" ht="21.75" customHeight="1">
      <c r="A25" s="218"/>
      <c r="B25" s="226" t="s">
        <v>136</v>
      </c>
      <c r="C25" s="220" t="e">
        <f>#REF!</f>
        <v>#REF!</v>
      </c>
      <c r="D25" s="225"/>
      <c r="F25" s="290"/>
      <c r="G25" s="290"/>
      <c r="H25" s="291"/>
      <c r="I25" s="290"/>
      <c r="J25" s="295"/>
      <c r="K25" s="213"/>
      <c r="P25" s="213"/>
      <c r="Q25" s="214"/>
      <c r="R25" s="214"/>
      <c r="S25" s="214"/>
      <c r="T25" s="214"/>
      <c r="U25" s="214"/>
    </row>
    <row r="26" spans="1:21" ht="21.75" customHeight="1">
      <c r="A26" s="218"/>
      <c r="B26" s="265" t="s">
        <v>64</v>
      </c>
      <c r="C26" s="266" t="e">
        <f>SUM(C8:C25)</f>
        <v>#REF!</v>
      </c>
      <c r="D26" s="225"/>
      <c r="F26" s="290"/>
      <c r="G26" s="290"/>
      <c r="H26" s="291"/>
      <c r="I26" s="290"/>
      <c r="J26" s="295"/>
      <c r="K26" s="213"/>
      <c r="P26" s="213"/>
      <c r="Q26" s="214"/>
      <c r="R26" s="214"/>
      <c r="S26" s="214"/>
      <c r="T26" s="214"/>
      <c r="U26" s="214"/>
    </row>
    <row r="27" spans="1:21" ht="21.75" customHeight="1">
      <c r="A27" s="218">
        <v>2</v>
      </c>
      <c r="B27" s="226" t="s">
        <v>24</v>
      </c>
      <c r="C27" s="220"/>
      <c r="D27" s="225"/>
      <c r="F27" s="290"/>
      <c r="G27" s="290"/>
      <c r="H27" s="291"/>
      <c r="I27" s="290"/>
      <c r="J27" s="295"/>
      <c r="K27" s="213"/>
      <c r="P27" s="213"/>
      <c r="Q27" s="214"/>
      <c r="R27" s="214"/>
      <c r="S27" s="214"/>
      <c r="T27" s="214"/>
      <c r="U27" s="214"/>
    </row>
    <row r="28" spans="1:21" ht="21.75" customHeight="1">
      <c r="A28" s="218"/>
      <c r="B28" s="226" t="s">
        <v>116</v>
      </c>
      <c r="C28" s="220" t="e">
        <f>#REF!</f>
        <v>#REF!</v>
      </c>
      <c r="D28" s="225"/>
      <c r="F28" s="290"/>
      <c r="G28" s="290"/>
      <c r="H28" s="291"/>
      <c r="I28" s="290"/>
      <c r="J28" s="295"/>
      <c r="K28" s="213"/>
      <c r="P28" s="213"/>
      <c r="Q28" s="214"/>
      <c r="R28" s="214"/>
      <c r="S28" s="214"/>
      <c r="T28" s="214"/>
      <c r="U28" s="214"/>
    </row>
    <row r="29" spans="1:21" ht="21.75" customHeight="1">
      <c r="A29" s="218"/>
      <c r="B29" s="265" t="s">
        <v>65</v>
      </c>
      <c r="C29" s="266" t="e">
        <f>SUM(C27:C28)</f>
        <v>#REF!</v>
      </c>
      <c r="D29" s="225"/>
      <c r="F29" s="290"/>
      <c r="G29" s="290"/>
      <c r="H29" s="291"/>
      <c r="I29" s="290"/>
      <c r="J29" s="295"/>
      <c r="K29" s="213"/>
      <c r="P29" s="213"/>
      <c r="Q29" s="214"/>
      <c r="R29" s="214"/>
      <c r="S29" s="214"/>
      <c r="T29" s="214"/>
      <c r="U29" s="214"/>
    </row>
    <row r="30" spans="1:21" ht="21.75" customHeight="1">
      <c r="A30" s="218"/>
      <c r="B30" s="226"/>
      <c r="C30" s="220"/>
      <c r="D30" s="225"/>
      <c r="F30" s="290"/>
      <c r="G30" s="290"/>
      <c r="H30" s="291"/>
      <c r="I30" s="290"/>
      <c r="J30" s="295"/>
      <c r="K30" s="213"/>
      <c r="P30" s="213"/>
      <c r="Q30" s="214"/>
      <c r="R30" s="214"/>
      <c r="S30" s="214"/>
      <c r="T30" s="214"/>
      <c r="U30" s="214"/>
    </row>
    <row r="31" spans="1:21" ht="21.75" customHeight="1">
      <c r="A31" s="267"/>
      <c r="B31" s="268" t="s">
        <v>132</v>
      </c>
      <c r="C31" s="269" t="e">
        <f>C26+C29</f>
        <v>#REF!</v>
      </c>
      <c r="D31" s="270"/>
      <c r="F31" s="290"/>
      <c r="G31" s="290"/>
      <c r="H31" s="291"/>
      <c r="I31" s="290"/>
      <c r="J31" s="295"/>
      <c r="K31" s="213"/>
      <c r="P31" s="213"/>
      <c r="Q31" s="214"/>
      <c r="R31" s="214"/>
      <c r="S31" s="214"/>
      <c r="T31" s="214"/>
      <c r="U31" s="214"/>
    </row>
    <row r="32" spans="1:21" ht="21.75" customHeight="1">
      <c r="A32" s="254"/>
      <c r="B32" s="271"/>
      <c r="C32" s="257"/>
      <c r="D32" s="141"/>
      <c r="F32" s="342" t="s">
        <v>44</v>
      </c>
      <c r="G32" s="342" t="s">
        <v>21</v>
      </c>
      <c r="H32" s="343" t="s">
        <v>45</v>
      </c>
      <c r="I32" s="343" t="s">
        <v>46</v>
      </c>
      <c r="J32" s="295"/>
      <c r="K32" s="213"/>
      <c r="P32" s="213"/>
      <c r="Q32" s="214"/>
      <c r="R32" s="214"/>
      <c r="S32" s="214"/>
      <c r="T32" s="214"/>
      <c r="U32" s="214"/>
    </row>
    <row r="33" spans="1:21" ht="21.75" customHeight="1">
      <c r="A33" s="254"/>
      <c r="B33" s="271"/>
      <c r="C33" s="257"/>
      <c r="D33" s="141"/>
      <c r="F33" s="344" t="e">
        <f>#REF!</f>
        <v>#REF!</v>
      </c>
      <c r="G33" s="345" t="e">
        <f>#REF!</f>
        <v>#REF!</v>
      </c>
      <c r="H33" s="346" t="e">
        <f>F34-F33</f>
        <v>#REF!</v>
      </c>
      <c r="I33" s="347" t="e">
        <f>G34-G33</f>
        <v>#REF!</v>
      </c>
      <c r="J33" s="295"/>
      <c r="K33" s="213"/>
      <c r="P33" s="213"/>
      <c r="Q33" s="214"/>
      <c r="R33" s="214"/>
      <c r="S33" s="214"/>
      <c r="T33" s="214"/>
      <c r="U33" s="214"/>
    </row>
    <row r="34" spans="1:21" ht="21.75" customHeight="1">
      <c r="A34" s="254"/>
      <c r="B34" s="271"/>
      <c r="C34" s="257"/>
      <c r="D34" s="141"/>
      <c r="F34" s="348" t="e">
        <f>#REF!</f>
        <v>#REF!</v>
      </c>
      <c r="G34" s="345" t="e">
        <f>#REF!</f>
        <v>#REF!</v>
      </c>
      <c r="H34" s="346" t="e">
        <f t="shared" ref="H34:I36" si="0">F35-F34</f>
        <v>#REF!</v>
      </c>
      <c r="I34" s="347" t="e">
        <f t="shared" si="0"/>
        <v>#REF!</v>
      </c>
      <c r="J34" s="295"/>
      <c r="K34" s="213"/>
      <c r="P34" s="213"/>
      <c r="Q34" s="214"/>
      <c r="R34" s="214"/>
      <c r="S34" s="214"/>
      <c r="T34" s="214"/>
      <c r="U34" s="214"/>
    </row>
    <row r="35" spans="1:21" ht="21.75" customHeight="1">
      <c r="A35" s="254"/>
      <c r="B35" s="271"/>
      <c r="C35" s="257"/>
      <c r="D35" s="141"/>
      <c r="F35" s="348" t="e">
        <f>#REF!</f>
        <v>#REF!</v>
      </c>
      <c r="G35" s="345" t="e">
        <f>#REF!</f>
        <v>#REF!</v>
      </c>
      <c r="H35" s="346" t="e">
        <f t="shared" si="0"/>
        <v>#REF!</v>
      </c>
      <c r="I35" s="347" t="e">
        <f t="shared" si="0"/>
        <v>#REF!</v>
      </c>
      <c r="J35" s="295"/>
      <c r="K35" s="213"/>
      <c r="P35" s="213"/>
      <c r="Q35" s="214"/>
      <c r="R35" s="214"/>
      <c r="S35" s="214"/>
      <c r="T35" s="214"/>
      <c r="U35" s="214"/>
    </row>
    <row r="36" spans="1:21" ht="21.75" customHeight="1">
      <c r="A36" s="254"/>
      <c r="B36" s="271"/>
      <c r="C36" s="257"/>
      <c r="D36" s="141"/>
      <c r="F36" s="348" t="e">
        <f>#REF!</f>
        <v>#REF!</v>
      </c>
      <c r="G36" s="345" t="e">
        <f>#REF!</f>
        <v>#REF!</v>
      </c>
      <c r="H36" s="346" t="e">
        <f t="shared" si="0"/>
        <v>#REF!</v>
      </c>
      <c r="I36" s="347" t="e">
        <f t="shared" si="0"/>
        <v>#REF!</v>
      </c>
      <c r="J36" s="295"/>
      <c r="K36" s="213"/>
      <c r="P36" s="213"/>
      <c r="Q36" s="214"/>
      <c r="R36" s="214"/>
      <c r="S36" s="214"/>
      <c r="T36" s="214"/>
      <c r="U36" s="214"/>
    </row>
    <row r="37" spans="1:21" ht="21.75" customHeight="1">
      <c r="A37" s="139" t="s">
        <v>123</v>
      </c>
      <c r="B37" s="139"/>
      <c r="C37" s="51"/>
      <c r="D37" s="141"/>
      <c r="F37" s="348" t="e">
        <f>#REF!</f>
        <v>#REF!</v>
      </c>
      <c r="G37" s="345" t="e">
        <f>#REF!</f>
        <v>#REF!</v>
      </c>
      <c r="H37" s="346" t="e">
        <f>F37</f>
        <v>#REF!</v>
      </c>
      <c r="I37" s="347" t="e">
        <f>G37</f>
        <v>#REF!</v>
      </c>
      <c r="J37" s="295"/>
      <c r="K37" s="213"/>
      <c r="P37" s="213"/>
      <c r="Q37" s="214"/>
      <c r="R37" s="214"/>
      <c r="S37" s="214"/>
      <c r="T37" s="214"/>
      <c r="U37" s="214"/>
    </row>
    <row r="38" spans="1:21" ht="21.75" customHeight="1">
      <c r="A38" s="51" t="s">
        <v>156</v>
      </c>
      <c r="B38" s="139"/>
      <c r="C38" s="51"/>
      <c r="D38" s="141"/>
      <c r="F38" s="349" t="e">
        <f>C31/1000000</f>
        <v>#REF!</v>
      </c>
      <c r="G38" s="350" t="e">
        <f>IF($F$38&lt;=$F$34,$G$33,IF($F$38&lt;(VLOOKUP($F$38,$F$33:$I$37,1)+(VLOOKUP($F$38,$F$33:$I$37,3)/2)),ROUNDDOWN(VLOOKUP($F$38,$F$33:$I$37,2)-ABS(($F$38-VLOOKUP($F$38,$F$33:$I$37,1))*(VLOOKUP($F$38,$F$33:$I$37,4))/VLOOKUP($F$38,$F$33:$I$37,3)),4),ROUNDDOWN(VLOOKUP(VLOOKUP($F$38,$F$33:$I$37,1)+VLOOKUP($F$38,$F$33:$I$37,3),$F$33:$I$37,2)+(ABS(VLOOKUP($F$38,$F$33:$I$37,4))*((VLOOKUP(VLOOKUP($F$38,$F$33:$I$37,1)+VLOOKUP($F$38,$F$33:$I$37,3),$F$33:$I$37,1))-$F$38)/VLOOKUP($F$38,$F$33:$I$37,3)),4)))</f>
        <v>#REF!</v>
      </c>
      <c r="H38" s="291"/>
      <c r="I38" s="290"/>
      <c r="J38" s="295"/>
      <c r="K38" s="213"/>
      <c r="P38" s="213"/>
      <c r="Q38" s="214"/>
      <c r="R38" s="214"/>
      <c r="S38" s="214"/>
      <c r="T38" s="214"/>
      <c r="U38" s="214"/>
    </row>
    <row r="39" spans="1:21" ht="21.75" customHeight="1">
      <c r="A39" s="138"/>
      <c r="B39" s="139"/>
      <c r="C39" s="51"/>
      <c r="D39" s="141"/>
      <c r="F39" s="290"/>
      <c r="G39" s="290"/>
      <c r="H39" s="291"/>
      <c r="I39" s="290"/>
      <c r="J39" s="295"/>
      <c r="K39" s="213"/>
      <c r="P39" s="213"/>
      <c r="Q39" s="214"/>
      <c r="R39" s="214"/>
      <c r="S39" s="214"/>
      <c r="T39" s="214"/>
      <c r="U39" s="214"/>
    </row>
    <row r="40" spans="1:21" ht="21.75" customHeight="1">
      <c r="A40" s="139" t="s">
        <v>134</v>
      </c>
      <c r="B40" s="139"/>
      <c r="C40" s="51"/>
      <c r="D40" s="141"/>
      <c r="F40" s="290"/>
      <c r="G40" s="290"/>
      <c r="H40" s="291"/>
      <c r="I40" s="290"/>
      <c r="J40" s="295"/>
      <c r="K40" s="213"/>
      <c r="P40" s="213"/>
      <c r="Q40" s="214"/>
      <c r="R40" s="214"/>
      <c r="S40" s="214"/>
      <c r="T40" s="214"/>
      <c r="U40" s="214"/>
    </row>
    <row r="41" spans="1:21" ht="21.75" customHeight="1">
      <c r="A41" s="51" t="s">
        <v>156</v>
      </c>
      <c r="B41" s="139"/>
      <c r="C41" s="51"/>
      <c r="D41" s="141"/>
      <c r="F41" s="290"/>
      <c r="G41" s="290"/>
      <c r="H41" s="291"/>
      <c r="I41" s="290"/>
      <c r="J41" s="295"/>
      <c r="K41" s="213"/>
      <c r="P41" s="213"/>
      <c r="Q41" s="214"/>
      <c r="R41" s="214"/>
      <c r="S41" s="214"/>
      <c r="T41" s="214"/>
      <c r="U41" s="214"/>
    </row>
    <row r="42" spans="1:21" ht="21.75" customHeight="1">
      <c r="A42" s="51"/>
      <c r="B42" s="139"/>
      <c r="C42" s="51"/>
      <c r="D42" s="141"/>
      <c r="F42" s="290"/>
      <c r="G42" s="290"/>
      <c r="H42" s="291"/>
      <c r="I42" s="290"/>
      <c r="J42" s="295"/>
      <c r="K42" s="213"/>
      <c r="P42" s="213"/>
      <c r="Q42" s="214"/>
      <c r="R42" s="214"/>
      <c r="S42" s="214"/>
      <c r="T42" s="214"/>
      <c r="U42" s="214"/>
    </row>
    <row r="43" spans="1:21" ht="21.75" customHeight="1">
      <c r="A43" s="51"/>
      <c r="B43" s="139"/>
      <c r="C43" s="51"/>
      <c r="D43" s="141"/>
      <c r="F43" s="290"/>
      <c r="G43" s="290"/>
      <c r="H43" s="291"/>
      <c r="I43" s="290"/>
      <c r="J43" s="295"/>
      <c r="K43" s="213"/>
      <c r="P43" s="213"/>
      <c r="Q43" s="214"/>
      <c r="R43" s="214"/>
      <c r="S43" s="214"/>
      <c r="T43" s="214"/>
      <c r="U43" s="214"/>
    </row>
    <row r="44" spans="1:21" ht="21.75" customHeight="1">
      <c r="A44" s="51"/>
      <c r="B44" s="139"/>
      <c r="C44" s="51"/>
      <c r="D44" s="141"/>
      <c r="F44" s="290"/>
      <c r="G44" s="290"/>
      <c r="H44" s="291"/>
      <c r="I44" s="290"/>
      <c r="J44" s="295"/>
      <c r="K44" s="213"/>
      <c r="P44" s="213"/>
      <c r="Q44" s="214"/>
      <c r="R44" s="214"/>
      <c r="S44" s="214"/>
      <c r="T44" s="214"/>
      <c r="U44" s="214"/>
    </row>
    <row r="45" spans="1:21" ht="21.75" customHeight="1">
      <c r="A45" s="203" t="s">
        <v>99</v>
      </c>
      <c r="B45" s="203"/>
      <c r="C45" s="45"/>
      <c r="D45" s="203"/>
      <c r="F45" s="290"/>
      <c r="G45" s="290"/>
      <c r="H45" s="291"/>
      <c r="I45" s="290"/>
      <c r="J45" s="295"/>
      <c r="K45" s="213"/>
      <c r="P45" s="213"/>
      <c r="Q45" s="214"/>
      <c r="R45" s="214"/>
      <c r="S45" s="214"/>
      <c r="T45" s="214"/>
      <c r="U45" s="214"/>
    </row>
    <row r="46" spans="1:21" ht="21.75" customHeight="1">
      <c r="A46" s="204" t="s">
        <v>100</v>
      </c>
      <c r="B46" s="52"/>
      <c r="C46" s="203"/>
      <c r="D46" s="203"/>
      <c r="F46" s="290"/>
      <c r="G46" s="290"/>
      <c r="H46" s="291"/>
      <c r="I46" s="290"/>
      <c r="J46" s="295"/>
      <c r="K46" s="213"/>
      <c r="P46" s="213"/>
      <c r="Q46" s="214"/>
      <c r="R46" s="214"/>
      <c r="S46" s="214"/>
      <c r="T46" s="214"/>
      <c r="U46" s="214"/>
    </row>
    <row r="47" spans="1:21" ht="42" customHeight="1">
      <c r="A47" s="205" t="s">
        <v>14</v>
      </c>
      <c r="B47" s="206" t="s">
        <v>35</v>
      </c>
      <c r="C47" s="205" t="s">
        <v>36</v>
      </c>
      <c r="D47" s="207"/>
      <c r="F47" s="290"/>
      <c r="G47" s="290"/>
      <c r="H47" s="291"/>
      <c r="I47" s="290"/>
      <c r="J47" s="295"/>
      <c r="K47" s="213"/>
      <c r="P47" s="213"/>
      <c r="Q47" s="214"/>
      <c r="R47" s="214"/>
      <c r="S47" s="214"/>
      <c r="T47" s="214"/>
      <c r="U47" s="214"/>
    </row>
    <row r="48" spans="1:21" ht="21.75" customHeight="1">
      <c r="A48" s="208" t="str">
        <f>$A$4</f>
        <v>สำนักบริหารจัดการน้ำ  กรมทรัพยากรน้ำ</v>
      </c>
      <c r="B48" s="208"/>
      <c r="C48" s="203"/>
      <c r="D48" s="208"/>
      <c r="F48" s="290"/>
      <c r="G48" s="290"/>
      <c r="H48" s="291"/>
      <c r="I48" s="290"/>
      <c r="J48" s="295"/>
      <c r="K48" s="213"/>
      <c r="P48" s="213"/>
      <c r="Q48" s="214"/>
      <c r="R48" s="214"/>
      <c r="S48" s="214"/>
      <c r="T48" s="214"/>
      <c r="U48" s="214"/>
    </row>
    <row r="49" spans="1:21" ht="21.75" customHeight="1">
      <c r="A49" s="203" t="s">
        <v>18</v>
      </c>
      <c r="B49" s="203"/>
      <c r="C49" s="209">
        <f>$C$5</f>
        <v>37950</v>
      </c>
      <c r="D49" s="203"/>
      <c r="F49" s="290"/>
      <c r="G49" s="290"/>
      <c r="H49" s="291"/>
      <c r="I49" s="290"/>
      <c r="J49" s="295"/>
      <c r="K49" s="213"/>
      <c r="P49" s="213"/>
      <c r="Q49" s="214"/>
      <c r="R49" s="214"/>
      <c r="S49" s="214"/>
      <c r="T49" s="214"/>
      <c r="U49" s="214"/>
    </row>
    <row r="50" spans="1:21" ht="21.75" customHeight="1">
      <c r="F50" s="290"/>
      <c r="G50" s="290"/>
      <c r="H50" s="291"/>
      <c r="I50" s="290"/>
      <c r="J50" s="295"/>
      <c r="K50" s="213"/>
      <c r="P50" s="213"/>
      <c r="Q50" s="214"/>
      <c r="R50" s="214"/>
      <c r="S50" s="214"/>
      <c r="T50" s="214"/>
      <c r="U50" s="214"/>
    </row>
    <row r="51" spans="1:21" ht="42" customHeight="1">
      <c r="A51" s="215" t="s">
        <v>3</v>
      </c>
      <c r="B51" s="216" t="s">
        <v>19</v>
      </c>
      <c r="C51" s="215" t="s">
        <v>37</v>
      </c>
      <c r="D51" s="215" t="s">
        <v>8</v>
      </c>
      <c r="F51" s="290"/>
      <c r="G51" s="290"/>
      <c r="H51" s="291"/>
      <c r="I51" s="290"/>
      <c r="J51" s="295"/>
      <c r="K51" s="213"/>
      <c r="P51" s="213"/>
      <c r="Q51" s="214"/>
      <c r="R51" s="214"/>
      <c r="S51" s="214"/>
      <c r="T51" s="214"/>
      <c r="U51" s="214"/>
    </row>
    <row r="52" spans="1:21" ht="21.75" customHeight="1">
      <c r="A52" s="272"/>
      <c r="B52" s="273" t="s">
        <v>133</v>
      </c>
      <c r="C52" s="274" t="e">
        <f>C31</f>
        <v>#REF!</v>
      </c>
      <c r="D52" s="275"/>
      <c r="F52" s="290"/>
      <c r="G52" s="290"/>
      <c r="H52" s="291"/>
      <c r="I52" s="290"/>
      <c r="J52" s="295"/>
      <c r="K52" s="213"/>
      <c r="P52" s="213"/>
      <c r="Q52" s="214"/>
      <c r="R52" s="214"/>
      <c r="S52" s="214"/>
      <c r="T52" s="214"/>
      <c r="U52" s="214"/>
    </row>
    <row r="53" spans="1:21" ht="21.75" customHeight="1">
      <c r="A53" s="218">
        <v>3</v>
      </c>
      <c r="B53" s="226" t="s">
        <v>106</v>
      </c>
      <c r="C53" s="220"/>
      <c r="D53" s="225"/>
      <c r="F53" s="290"/>
      <c r="G53" s="290"/>
      <c r="H53" s="291"/>
      <c r="I53" s="290"/>
      <c r="J53" s="295"/>
      <c r="K53" s="213"/>
      <c r="P53" s="213"/>
      <c r="Q53" s="214"/>
      <c r="R53" s="214"/>
      <c r="S53" s="214"/>
      <c r="T53" s="214"/>
      <c r="U53" s="214"/>
    </row>
    <row r="54" spans="1:21" ht="21.75" customHeight="1">
      <c r="A54" s="218"/>
      <c r="B54" s="226" t="s">
        <v>139</v>
      </c>
      <c r="C54" s="220" t="e">
        <f>#REF!</f>
        <v>#REF!</v>
      </c>
      <c r="D54" s="225"/>
      <c r="F54" s="290"/>
      <c r="G54" s="290"/>
      <c r="H54" s="291"/>
      <c r="I54" s="290"/>
      <c r="J54" s="295"/>
      <c r="K54" s="213"/>
      <c r="P54" s="213"/>
      <c r="Q54" s="214"/>
      <c r="R54" s="214"/>
      <c r="S54" s="214"/>
      <c r="T54" s="214"/>
      <c r="U54" s="214"/>
    </row>
    <row r="55" spans="1:21" ht="21.75" customHeight="1">
      <c r="A55" s="218"/>
      <c r="B55" s="226" t="s">
        <v>138</v>
      </c>
      <c r="C55" s="220" t="e">
        <f>#REF!</f>
        <v>#REF!</v>
      </c>
      <c r="D55" s="225"/>
      <c r="F55" s="290"/>
      <c r="G55" s="290"/>
      <c r="H55" s="291"/>
      <c r="I55" s="290"/>
      <c r="J55" s="295"/>
      <c r="K55" s="213"/>
      <c r="P55" s="213"/>
      <c r="Q55" s="214"/>
      <c r="R55" s="214"/>
      <c r="S55" s="214"/>
      <c r="T55" s="214"/>
      <c r="U55" s="214"/>
    </row>
    <row r="56" spans="1:21" ht="21.75" customHeight="1">
      <c r="A56" s="218"/>
      <c r="B56" s="226" t="s">
        <v>121</v>
      </c>
      <c r="C56" s="220">
        <f>'ไฟฟ้า '!$J$23</f>
        <v>2150</v>
      </c>
      <c r="D56" s="225"/>
      <c r="F56" s="290"/>
      <c r="G56" s="290"/>
      <c r="H56" s="291"/>
      <c r="I56" s="290"/>
      <c r="J56" s="295"/>
      <c r="K56" s="213"/>
      <c r="P56" s="213"/>
      <c r="Q56" s="214"/>
      <c r="R56" s="214"/>
      <c r="S56" s="214"/>
      <c r="T56" s="214"/>
      <c r="U56" s="214"/>
    </row>
    <row r="57" spans="1:21" ht="21.75" customHeight="1">
      <c r="A57" s="218"/>
      <c r="B57" s="226" t="s">
        <v>117</v>
      </c>
      <c r="C57" s="220" t="e">
        <f>#REF!</f>
        <v>#REF!</v>
      </c>
      <c r="D57" s="225"/>
      <c r="F57" s="290"/>
      <c r="G57" s="290"/>
      <c r="H57" s="291"/>
      <c r="I57" s="290"/>
      <c r="J57" s="236"/>
      <c r="K57" s="213"/>
      <c r="P57" s="213"/>
      <c r="Q57" s="214"/>
      <c r="R57" s="214"/>
      <c r="S57" s="214"/>
      <c r="T57" s="214"/>
      <c r="U57" s="214"/>
    </row>
    <row r="58" spans="1:21" ht="21.75" customHeight="1">
      <c r="A58" s="218"/>
      <c r="B58" s="226" t="s">
        <v>118</v>
      </c>
      <c r="C58" s="220" t="e">
        <f>#REF!</f>
        <v>#REF!</v>
      </c>
      <c r="D58" s="225"/>
      <c r="F58" s="290"/>
      <c r="G58" s="290"/>
      <c r="H58" s="291"/>
      <c r="I58" s="290"/>
      <c r="J58" s="295"/>
      <c r="K58" s="213"/>
      <c r="P58" s="213"/>
      <c r="Q58" s="214"/>
      <c r="R58" s="214"/>
      <c r="S58" s="214"/>
      <c r="T58" s="214"/>
      <c r="U58" s="214"/>
    </row>
    <row r="59" spans="1:21" ht="21.75" customHeight="1">
      <c r="A59" s="218"/>
      <c r="B59" s="226" t="s">
        <v>119</v>
      </c>
      <c r="C59" s="220" t="e">
        <f>#REF!</f>
        <v>#REF!</v>
      </c>
      <c r="D59" s="225"/>
      <c r="F59" s="290"/>
      <c r="G59" s="290"/>
      <c r="H59" s="291"/>
      <c r="I59" s="290"/>
      <c r="J59" s="295"/>
      <c r="K59" s="213"/>
      <c r="P59" s="213"/>
      <c r="Q59" s="214"/>
      <c r="R59" s="214"/>
      <c r="S59" s="214"/>
      <c r="T59" s="214"/>
      <c r="U59" s="214"/>
    </row>
    <row r="60" spans="1:21" ht="21.75" customHeight="1">
      <c r="A60" s="218"/>
      <c r="B60" s="226" t="s">
        <v>120</v>
      </c>
      <c r="C60" s="220" t="e">
        <f>#REF!</f>
        <v>#REF!</v>
      </c>
      <c r="D60" s="225"/>
      <c r="F60" s="290"/>
      <c r="G60" s="290"/>
      <c r="H60" s="291"/>
      <c r="I60" s="290"/>
      <c r="J60" s="295"/>
      <c r="K60" s="213"/>
      <c r="P60" s="213"/>
      <c r="Q60" s="214"/>
      <c r="R60" s="214"/>
      <c r="S60" s="214"/>
      <c r="T60" s="214"/>
      <c r="U60" s="214"/>
    </row>
    <row r="61" spans="1:21" ht="21.75" customHeight="1">
      <c r="A61" s="218"/>
      <c r="B61" s="226" t="s">
        <v>122</v>
      </c>
      <c r="C61" s="220">
        <v>44100</v>
      </c>
      <c r="D61" s="225"/>
      <c r="F61" s="290"/>
      <c r="G61" s="290"/>
      <c r="H61" s="291"/>
      <c r="I61" s="290"/>
      <c r="J61" s="295"/>
      <c r="K61" s="213"/>
      <c r="P61" s="213"/>
      <c r="Q61" s="214"/>
      <c r="R61" s="214"/>
      <c r="S61" s="214"/>
      <c r="T61" s="214"/>
      <c r="U61" s="214"/>
    </row>
    <row r="62" spans="1:21" ht="21.75" customHeight="1">
      <c r="A62" s="218"/>
      <c r="B62" s="265" t="s">
        <v>66</v>
      </c>
      <c r="C62" s="276" t="e">
        <f>SUM(C54:C61)</f>
        <v>#REF!</v>
      </c>
      <c r="D62" s="225"/>
      <c r="F62" s="290"/>
      <c r="G62" s="290"/>
      <c r="H62" s="291"/>
      <c r="I62" s="290"/>
      <c r="J62" s="295"/>
      <c r="K62" s="213"/>
      <c r="P62" s="213"/>
      <c r="Q62" s="214"/>
      <c r="R62" s="214"/>
      <c r="S62" s="214"/>
      <c r="T62" s="214"/>
      <c r="U62" s="214"/>
    </row>
    <row r="63" spans="1:21" ht="21.75" customHeight="1">
      <c r="A63" s="227"/>
      <c r="B63" s="228" t="s">
        <v>137</v>
      </c>
      <c r="C63" s="229" t="e">
        <f>C26+C29+C62</f>
        <v>#REF!</v>
      </c>
      <c r="D63" s="225"/>
      <c r="F63" s="296"/>
      <c r="G63" s="296"/>
      <c r="H63" s="296"/>
      <c r="I63" s="296"/>
      <c r="J63" s="297"/>
      <c r="K63" s="213"/>
      <c r="P63" s="213"/>
      <c r="Q63" s="214"/>
      <c r="R63" s="214"/>
      <c r="S63" s="214"/>
      <c r="T63" s="214"/>
      <c r="U63" s="214"/>
    </row>
    <row r="64" spans="1:21" ht="21.75" customHeight="1">
      <c r="A64" s="230" t="s">
        <v>32</v>
      </c>
      <c r="B64" s="231"/>
      <c r="C64" s="232" t="e">
        <f>BAHTTEXT(C63)</f>
        <v>#REF!</v>
      </c>
      <c r="D64" s="233"/>
      <c r="F64" s="212"/>
      <c r="G64" s="298"/>
      <c r="H64" s="234"/>
      <c r="I64" s="211"/>
      <c r="J64" s="212"/>
      <c r="K64" s="213"/>
      <c r="L64" s="214"/>
      <c r="M64" s="214"/>
      <c r="N64" s="214"/>
      <c r="O64" s="214"/>
      <c r="P64" s="214"/>
      <c r="Q64" s="214"/>
      <c r="R64" s="214"/>
      <c r="S64" s="214"/>
      <c r="T64" s="214"/>
      <c r="U64" s="214"/>
    </row>
    <row r="65" spans="1:21" ht="21.75" customHeight="1">
      <c r="A65" s="139"/>
      <c r="B65" s="139"/>
      <c r="C65" s="51"/>
      <c r="D65" s="141"/>
      <c r="F65" s="212"/>
      <c r="G65" s="298"/>
      <c r="H65" s="234"/>
      <c r="I65" s="211"/>
      <c r="J65" s="212"/>
      <c r="K65" s="213"/>
      <c r="L65" s="214"/>
      <c r="M65" s="214"/>
      <c r="N65" s="214"/>
      <c r="O65" s="214"/>
      <c r="P65" s="214"/>
      <c r="Q65" s="214"/>
      <c r="R65" s="214"/>
      <c r="S65" s="214"/>
      <c r="T65" s="214"/>
      <c r="U65" s="214"/>
    </row>
    <row r="66" spans="1:21" ht="21.75" customHeight="1">
      <c r="A66" s="51"/>
      <c r="B66" s="139"/>
      <c r="C66" s="51"/>
      <c r="D66" s="141"/>
      <c r="F66" s="299"/>
      <c r="G66" s="299"/>
      <c r="H66" s="300"/>
      <c r="I66" s="300"/>
      <c r="J66" s="212"/>
      <c r="K66" s="212"/>
      <c r="L66" s="214"/>
      <c r="M66" s="214"/>
      <c r="N66" s="214"/>
      <c r="O66" s="214"/>
      <c r="P66" s="214"/>
      <c r="Q66" s="214"/>
      <c r="R66" s="214"/>
      <c r="S66" s="214"/>
      <c r="T66" s="214"/>
      <c r="U66" s="214"/>
    </row>
    <row r="67" spans="1:21" ht="21.75" customHeight="1">
      <c r="A67" s="139"/>
      <c r="B67" s="139"/>
      <c r="C67" s="51"/>
      <c r="F67" s="212"/>
      <c r="G67" s="301"/>
      <c r="H67" s="212"/>
      <c r="I67" s="301"/>
      <c r="J67" s="264"/>
      <c r="K67" s="213"/>
      <c r="L67" s="214"/>
      <c r="M67" s="214"/>
      <c r="N67" s="214"/>
      <c r="O67" s="214"/>
      <c r="P67" s="214"/>
      <c r="Q67" s="214"/>
      <c r="R67" s="214"/>
      <c r="S67" s="214"/>
      <c r="T67" s="214"/>
      <c r="U67" s="214"/>
    </row>
    <row r="68" spans="1:21" ht="21.75" customHeight="1">
      <c r="A68" s="51"/>
      <c r="B68" s="139"/>
      <c r="C68" s="51"/>
      <c r="F68" s="212"/>
      <c r="G68" s="301"/>
      <c r="H68" s="212"/>
      <c r="I68" s="301"/>
      <c r="J68" s="264"/>
      <c r="K68" s="213"/>
      <c r="L68" s="214"/>
      <c r="M68" s="214"/>
      <c r="N68" s="214"/>
      <c r="O68" s="214"/>
      <c r="P68" s="214"/>
      <c r="Q68" s="214"/>
      <c r="R68" s="214"/>
      <c r="S68" s="214"/>
      <c r="T68" s="214"/>
      <c r="U68" s="214"/>
    </row>
    <row r="69" spans="1:21" ht="21.75" customHeight="1">
      <c r="A69" s="138"/>
      <c r="B69" s="139"/>
      <c r="C69" s="51"/>
      <c r="D69" s="51"/>
      <c r="F69" s="212"/>
      <c r="G69" s="301"/>
      <c r="H69" s="212"/>
      <c r="I69" s="301"/>
      <c r="J69" s="264"/>
      <c r="K69" s="213"/>
      <c r="L69" s="214"/>
      <c r="M69" s="214"/>
      <c r="N69" s="214"/>
      <c r="O69" s="214"/>
      <c r="P69" s="214"/>
      <c r="Q69" s="214"/>
      <c r="R69" s="214"/>
      <c r="S69" s="214"/>
      <c r="T69" s="214"/>
      <c r="U69" s="214"/>
    </row>
    <row r="70" spans="1:21" ht="21.75" customHeight="1">
      <c r="A70" s="139"/>
      <c r="B70" s="139"/>
      <c r="C70" s="51"/>
      <c r="F70" s="212"/>
      <c r="G70" s="301"/>
      <c r="H70" s="212"/>
      <c r="I70" s="301"/>
      <c r="J70" s="264"/>
      <c r="K70" s="213"/>
      <c r="L70" s="214"/>
      <c r="M70" s="214"/>
      <c r="N70" s="214"/>
      <c r="O70" s="214"/>
      <c r="P70" s="214"/>
      <c r="Q70" s="214"/>
      <c r="R70" s="214"/>
      <c r="S70" s="214"/>
      <c r="T70" s="214"/>
      <c r="U70" s="214"/>
    </row>
    <row r="71" spans="1:21" ht="21.75" customHeight="1">
      <c r="A71" s="51"/>
      <c r="B71" s="139"/>
      <c r="C71" s="51"/>
      <c r="F71" s="212"/>
      <c r="G71" s="301"/>
      <c r="H71" s="302"/>
      <c r="I71" s="301"/>
      <c r="J71" s="264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</row>
    <row r="72" spans="1:21" ht="21.75" customHeight="1">
      <c r="B72" s="154"/>
      <c r="F72" s="303"/>
      <c r="G72" s="51"/>
      <c r="H72" s="212"/>
      <c r="I72" s="304"/>
      <c r="J72" s="212"/>
      <c r="K72" s="235"/>
      <c r="L72" s="213"/>
      <c r="M72" s="213"/>
      <c r="N72" s="213"/>
      <c r="O72" s="213"/>
      <c r="P72" s="213"/>
      <c r="Q72" s="213"/>
      <c r="R72" s="213"/>
      <c r="S72" s="213"/>
      <c r="T72" s="213"/>
      <c r="U72" s="213"/>
    </row>
    <row r="73" spans="1:21" s="51" customFormat="1" ht="21.75" customHeight="1">
      <c r="A73" s="166"/>
      <c r="B73" s="166"/>
      <c r="C73" s="245"/>
      <c r="D73" s="166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</row>
    <row r="74" spans="1:21" s="51" customFormat="1" ht="21.75" customHeight="1">
      <c r="A74" s="246"/>
      <c r="B74" s="141"/>
      <c r="C74" s="166"/>
      <c r="D74" s="166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</row>
    <row r="75" spans="1:21" s="51" customFormat="1" ht="21.75" customHeight="1">
      <c r="A75" s="247"/>
      <c r="B75" s="248"/>
      <c r="C75" s="247"/>
      <c r="D75" s="249"/>
      <c r="K75" s="212"/>
      <c r="L75" s="212"/>
      <c r="M75" s="212"/>
      <c r="N75" s="212"/>
      <c r="O75" s="212"/>
      <c r="P75" s="250"/>
      <c r="Q75" s="250"/>
      <c r="R75" s="250"/>
      <c r="S75" s="250"/>
      <c r="T75" s="250"/>
      <c r="U75" s="250"/>
    </row>
    <row r="76" spans="1:21" s="51" customFormat="1" ht="21.75" customHeight="1">
      <c r="A76" s="247"/>
      <c r="B76" s="248"/>
      <c r="C76" s="247"/>
      <c r="D76" s="249"/>
      <c r="K76" s="212"/>
      <c r="L76" s="212"/>
      <c r="M76" s="212"/>
      <c r="N76" s="212"/>
      <c r="O76" s="212"/>
      <c r="P76" s="250"/>
      <c r="Q76" s="250"/>
      <c r="R76" s="250"/>
      <c r="S76" s="250"/>
      <c r="T76" s="250"/>
      <c r="U76" s="250"/>
    </row>
    <row r="77" spans="1:21" s="51" customFormat="1" ht="21.75" customHeight="1">
      <c r="A77" s="251"/>
      <c r="B77" s="251"/>
      <c r="C77" s="166"/>
      <c r="D77" s="251"/>
      <c r="K77" s="212"/>
      <c r="L77" s="212"/>
      <c r="M77" s="212"/>
      <c r="N77" s="212"/>
      <c r="O77" s="212"/>
      <c r="P77" s="212"/>
      <c r="Q77" s="212"/>
      <c r="R77" s="212"/>
      <c r="S77" s="212"/>
    </row>
    <row r="78" spans="1:21" s="51" customFormat="1" ht="21.75" customHeight="1">
      <c r="A78" s="166"/>
      <c r="B78" s="166"/>
      <c r="C78" s="252"/>
      <c r="D78" s="166"/>
      <c r="E78" s="253"/>
      <c r="K78" s="212"/>
      <c r="L78" s="212"/>
      <c r="M78" s="212"/>
      <c r="N78" s="212"/>
      <c r="O78" s="212"/>
      <c r="P78" s="212"/>
      <c r="Q78" s="212"/>
      <c r="R78" s="212"/>
      <c r="S78" s="212"/>
    </row>
    <row r="79" spans="1:21" s="51" customFormat="1" ht="21.75" customHeight="1">
      <c r="A79" s="166"/>
      <c r="B79" s="166"/>
      <c r="C79" s="252"/>
      <c r="D79" s="166"/>
      <c r="E79" s="253"/>
      <c r="K79" s="212"/>
      <c r="L79" s="212"/>
      <c r="M79" s="212"/>
      <c r="N79" s="212"/>
      <c r="O79" s="212"/>
      <c r="P79" s="212"/>
      <c r="Q79" s="212"/>
      <c r="R79" s="212"/>
      <c r="S79" s="212"/>
    </row>
    <row r="80" spans="1:21" s="51" customFormat="1" ht="21.75" customHeight="1">
      <c r="K80" s="212"/>
      <c r="L80" s="212"/>
    </row>
    <row r="81" spans="1:14" s="51" customFormat="1" ht="21.75" customHeight="1">
      <c r="A81" s="139" t="s">
        <v>123</v>
      </c>
      <c r="B81" s="139"/>
      <c r="D81" s="141"/>
      <c r="K81" s="212"/>
      <c r="L81" s="212"/>
    </row>
    <row r="82" spans="1:14" s="51" customFormat="1" ht="21.75" customHeight="1">
      <c r="A82" s="51" t="s">
        <v>156</v>
      </c>
      <c r="B82" s="139"/>
      <c r="D82" s="141"/>
      <c r="F82" s="256"/>
      <c r="G82" s="256"/>
      <c r="H82" s="256"/>
      <c r="I82" s="256"/>
      <c r="K82" s="212"/>
      <c r="L82" s="212"/>
    </row>
    <row r="83" spans="1:14" s="51" customFormat="1" ht="21.75" customHeight="1">
      <c r="A83" s="138"/>
      <c r="B83" s="139"/>
      <c r="D83" s="141"/>
      <c r="F83" s="236"/>
      <c r="G83" s="236"/>
      <c r="H83" s="237"/>
      <c r="I83" s="236"/>
      <c r="J83" s="258"/>
      <c r="L83" s="212"/>
    </row>
    <row r="84" spans="1:14" s="51" customFormat="1" ht="21.75" customHeight="1">
      <c r="A84" s="139" t="s">
        <v>134</v>
      </c>
      <c r="B84" s="139"/>
      <c r="D84" s="141"/>
      <c r="F84" s="236"/>
      <c r="G84" s="236"/>
      <c r="H84" s="237"/>
      <c r="I84" s="236"/>
      <c r="J84" s="212"/>
      <c r="K84" s="212"/>
      <c r="L84" s="212"/>
    </row>
    <row r="85" spans="1:14" s="51" customFormat="1" ht="21.75" customHeight="1">
      <c r="A85" s="51" t="s">
        <v>156</v>
      </c>
      <c r="B85" s="139"/>
      <c r="D85" s="141"/>
      <c r="F85" s="236"/>
      <c r="G85" s="236"/>
      <c r="H85" s="237"/>
      <c r="I85" s="236"/>
      <c r="J85" s="212"/>
      <c r="K85" s="212"/>
      <c r="L85" s="212"/>
    </row>
    <row r="86" spans="1:14" s="51" customFormat="1" ht="21.75" customHeight="1">
      <c r="A86" s="259"/>
      <c r="B86" s="260"/>
      <c r="C86" s="261"/>
      <c r="D86" s="259"/>
      <c r="F86" s="236"/>
      <c r="G86" s="236"/>
      <c r="H86" s="237"/>
      <c r="I86" s="236"/>
    </row>
    <row r="87" spans="1:14" s="51" customFormat="1" ht="21.75" customHeight="1">
      <c r="A87" s="240"/>
      <c r="B87" s="239"/>
      <c r="C87" s="240"/>
      <c r="D87" s="241"/>
      <c r="F87" s="236"/>
      <c r="G87" s="236"/>
      <c r="H87" s="237"/>
      <c r="I87" s="236"/>
    </row>
    <row r="88" spans="1:14" s="51" customFormat="1" ht="21.75" customHeight="1">
      <c r="A88" s="238"/>
      <c r="B88" s="239"/>
      <c r="C88" s="240"/>
      <c r="D88" s="241"/>
    </row>
    <row r="89" spans="1:14" s="51" customFormat="1" ht="21.75" customHeight="1">
      <c r="A89" s="203" t="s">
        <v>99</v>
      </c>
      <c r="B89" s="203"/>
      <c r="C89" s="45"/>
      <c r="D89" s="203"/>
      <c r="E89" s="120"/>
    </row>
    <row r="90" spans="1:14" s="51" customFormat="1" ht="21.75" customHeight="1">
      <c r="A90" s="204" t="s">
        <v>100</v>
      </c>
      <c r="B90" s="52"/>
      <c r="C90" s="203"/>
      <c r="D90" s="203"/>
      <c r="E90" s="120"/>
      <c r="F90" s="262"/>
      <c r="G90" s="262"/>
      <c r="H90" s="262"/>
      <c r="I90" s="262"/>
      <c r="J90" s="255"/>
      <c r="K90" s="255"/>
    </row>
    <row r="91" spans="1:14" s="51" customFormat="1" ht="42" customHeight="1">
      <c r="A91" s="205" t="s">
        <v>14</v>
      </c>
      <c r="B91" s="206" t="s">
        <v>35</v>
      </c>
      <c r="C91" s="205" t="s">
        <v>36</v>
      </c>
      <c r="D91" s="207"/>
      <c r="E91" s="120"/>
      <c r="F91" s="236"/>
      <c r="G91" s="236"/>
      <c r="H91" s="237"/>
      <c r="I91" s="236"/>
      <c r="K91" s="263"/>
    </row>
    <row r="92" spans="1:14" s="51" customFormat="1" ht="21.75" customHeight="1">
      <c r="A92" s="208" t="str">
        <f>$A$4</f>
        <v>สำนักบริหารจัดการน้ำ  กรมทรัพยากรน้ำ</v>
      </c>
      <c r="B92" s="208"/>
      <c r="C92" s="203"/>
      <c r="D92" s="208"/>
      <c r="E92" s="120"/>
      <c r="F92" s="236"/>
      <c r="G92" s="236"/>
      <c r="H92" s="237"/>
      <c r="I92" s="236"/>
      <c r="K92" s="263"/>
    </row>
    <row r="93" spans="1:14" s="51" customFormat="1" ht="21.75" customHeight="1">
      <c r="A93" s="203" t="s">
        <v>18</v>
      </c>
      <c r="B93" s="203"/>
      <c r="C93" s="209">
        <f>$C$5</f>
        <v>37950</v>
      </c>
      <c r="D93" s="203"/>
      <c r="E93" s="120"/>
      <c r="F93" s="236"/>
      <c r="G93" s="236"/>
      <c r="H93" s="237"/>
      <c r="I93" s="236"/>
      <c r="K93" s="263"/>
    </row>
    <row r="94" spans="1:14" s="51" customFormat="1" ht="21.75" customHeight="1">
      <c r="A94" s="167" t="s">
        <v>140</v>
      </c>
      <c r="B94" s="154"/>
      <c r="C94" s="120"/>
      <c r="D94" s="120"/>
      <c r="E94" s="120"/>
      <c r="F94" s="303"/>
      <c r="G94" s="305"/>
      <c r="H94" s="212"/>
      <c r="I94" s="304"/>
      <c r="J94" s="213"/>
      <c r="K94" s="235"/>
      <c r="L94" s="213"/>
      <c r="M94" s="120"/>
      <c r="N94" s="120"/>
    </row>
    <row r="95" spans="1:14" s="51" customFormat="1" ht="42" customHeight="1">
      <c r="A95" s="215" t="s">
        <v>3</v>
      </c>
      <c r="B95" s="216" t="s">
        <v>19</v>
      </c>
      <c r="C95" s="215" t="s">
        <v>37</v>
      </c>
      <c r="D95" s="215" t="s">
        <v>8</v>
      </c>
      <c r="E95" s="120"/>
      <c r="F95" s="217" t="s">
        <v>141</v>
      </c>
      <c r="G95" s="217" t="s">
        <v>38</v>
      </c>
      <c r="H95" s="217" t="s">
        <v>142</v>
      </c>
      <c r="I95" s="217" t="s">
        <v>143</v>
      </c>
      <c r="J95" s="120"/>
      <c r="K95" s="213"/>
      <c r="L95" s="213"/>
      <c r="M95" s="120"/>
      <c r="N95" s="120"/>
    </row>
    <row r="96" spans="1:14" s="51" customFormat="1" ht="21.75" customHeight="1">
      <c r="A96" s="306">
        <v>1</v>
      </c>
      <c r="B96" s="226" t="s">
        <v>39</v>
      </c>
      <c r="C96" s="307" t="e">
        <f>TRUNC(I96*$G$38)</f>
        <v>#REF!</v>
      </c>
      <c r="D96" s="308"/>
      <c r="E96" s="120"/>
      <c r="F96" s="309"/>
      <c r="G96" s="310"/>
      <c r="H96" s="311"/>
      <c r="I96" s="310">
        <f>F96+G96+H96</f>
        <v>0</v>
      </c>
      <c r="J96" s="312"/>
      <c r="K96" s="120"/>
      <c r="L96" s="212"/>
      <c r="M96" s="120"/>
      <c r="N96" s="120"/>
    </row>
    <row r="97" spans="1:14" s="51" customFormat="1" ht="21.75" customHeight="1">
      <c r="A97" s="306" t="s">
        <v>84</v>
      </c>
      <c r="B97" s="308" t="s">
        <v>157</v>
      </c>
      <c r="C97" s="307" t="e">
        <f>TRUNC(I97*$G$38)</f>
        <v>#REF!</v>
      </c>
      <c r="D97" s="308"/>
      <c r="E97" s="120"/>
      <c r="F97" s="309" t="e">
        <f>#REF!</f>
        <v>#REF!</v>
      </c>
      <c r="G97" s="310" t="e">
        <f>#REF!</f>
        <v>#REF!</v>
      </c>
      <c r="H97" s="311"/>
      <c r="I97" s="310" t="e">
        <f>F97+G97+H97</f>
        <v>#REF!</v>
      </c>
      <c r="J97" s="312"/>
      <c r="K97" s="120"/>
      <c r="L97" s="212"/>
      <c r="M97" s="120"/>
      <c r="N97" s="120"/>
    </row>
    <row r="98" spans="1:14" s="51" customFormat="1" ht="21.75" customHeight="1">
      <c r="A98" s="306" t="s">
        <v>85</v>
      </c>
      <c r="B98" s="308" t="s">
        <v>158</v>
      </c>
      <c r="C98" s="307" t="e">
        <f>TRUNC(I98*$G$38)</f>
        <v>#REF!</v>
      </c>
      <c r="D98" s="308"/>
      <c r="E98" s="120"/>
      <c r="F98" s="309" t="e">
        <f>#REF!</f>
        <v>#REF!</v>
      </c>
      <c r="G98" s="310" t="e">
        <f>#REF!</f>
        <v>#REF!</v>
      </c>
      <c r="H98" s="311"/>
      <c r="I98" s="310" t="e">
        <f>F98+G98+H98</f>
        <v>#REF!</v>
      </c>
      <c r="J98" s="213"/>
      <c r="K98" s="213"/>
      <c r="L98" s="213"/>
      <c r="M98" s="120"/>
      <c r="N98" s="120"/>
    </row>
    <row r="99" spans="1:14" s="51" customFormat="1" ht="21.75" customHeight="1">
      <c r="A99" s="306" t="s">
        <v>86</v>
      </c>
      <c r="B99" s="308" t="s">
        <v>159</v>
      </c>
      <c r="C99" s="307" t="e">
        <f>TRUNC(I99*$G$38)</f>
        <v>#REF!</v>
      </c>
      <c r="D99" s="308"/>
      <c r="E99" s="120"/>
      <c r="F99" s="313" t="e">
        <f>#REF!</f>
        <v>#REF!</v>
      </c>
      <c r="G99" s="313" t="e">
        <f>#REF!</f>
        <v>#REF!</v>
      </c>
      <c r="H99" s="314"/>
      <c r="I99" s="313" t="e">
        <f>F99+G99+H99</f>
        <v>#REF!</v>
      </c>
      <c r="J99" s="213"/>
      <c r="K99" s="213"/>
      <c r="L99" s="213"/>
      <c r="M99" s="120"/>
      <c r="N99" s="120"/>
    </row>
    <row r="100" spans="1:14" s="51" customFormat="1" ht="21.75" customHeight="1">
      <c r="A100" s="315"/>
      <c r="B100" s="316" t="s">
        <v>47</v>
      </c>
      <c r="C100" s="317" t="e">
        <f>SUM(C96:C99)</f>
        <v>#REF!</v>
      </c>
      <c r="D100" s="318"/>
      <c r="E100" s="319"/>
      <c r="F100" s="236"/>
      <c r="G100" s="236"/>
      <c r="H100" s="237"/>
      <c r="I100" s="236"/>
      <c r="J100" s="120"/>
      <c r="K100" s="120"/>
      <c r="L100" s="120"/>
      <c r="M100" s="120"/>
      <c r="N100" s="120"/>
    </row>
    <row r="101" spans="1:14" s="51" customFormat="1" ht="21.75" customHeight="1">
      <c r="A101" s="320" t="s">
        <v>32</v>
      </c>
      <c r="B101" s="321"/>
      <c r="C101" s="322" t="e">
        <f>BAHTTEXT(C100)</f>
        <v>#REF!</v>
      </c>
      <c r="D101" s="323"/>
      <c r="E101" s="120"/>
      <c r="F101" s="236"/>
      <c r="G101" s="236"/>
      <c r="H101" s="237"/>
      <c r="I101" s="236"/>
      <c r="J101" s="120"/>
      <c r="K101" s="120"/>
      <c r="L101" s="120"/>
      <c r="M101" s="120"/>
      <c r="N101" s="120"/>
    </row>
    <row r="102" spans="1:14" s="51" customFormat="1" ht="21.75" customHeight="1">
      <c r="A102" s="167" t="s">
        <v>144</v>
      </c>
      <c r="B102" s="120"/>
      <c r="C102" s="120"/>
      <c r="D102" s="120"/>
      <c r="E102" s="120"/>
      <c r="F102" s="236"/>
      <c r="G102" s="236"/>
      <c r="H102" s="237"/>
      <c r="I102" s="236"/>
      <c r="J102" s="120"/>
      <c r="K102" s="120"/>
      <c r="L102" s="120"/>
      <c r="M102" s="120"/>
      <c r="N102" s="120"/>
    </row>
    <row r="103" spans="1:14" s="51" customFormat="1" ht="42" customHeight="1">
      <c r="A103" s="215" t="s">
        <v>3</v>
      </c>
      <c r="B103" s="216" t="s">
        <v>19</v>
      </c>
      <c r="C103" s="215" t="s">
        <v>37</v>
      </c>
      <c r="D103" s="215" t="s">
        <v>145</v>
      </c>
      <c r="E103" s="120"/>
      <c r="F103" s="324" t="s">
        <v>146</v>
      </c>
      <c r="G103" s="324" t="s">
        <v>147</v>
      </c>
      <c r="H103" s="324" t="s">
        <v>148</v>
      </c>
      <c r="I103" s="324" t="s">
        <v>149</v>
      </c>
      <c r="J103" s="215" t="s">
        <v>150</v>
      </c>
      <c r="K103" s="325" t="s">
        <v>151</v>
      </c>
      <c r="L103" s="120"/>
      <c r="M103" s="120"/>
      <c r="N103" s="120"/>
    </row>
    <row r="104" spans="1:14" s="51" customFormat="1" ht="21.75" customHeight="1">
      <c r="A104" s="306">
        <v>1</v>
      </c>
      <c r="B104" s="226" t="s">
        <v>39</v>
      </c>
      <c r="C104" s="326" t="str">
        <f>IF(J104=0,"................................",TRUNC(D104*K104))</f>
        <v>................................</v>
      </c>
      <c r="D104" s="327" t="e">
        <f>ROUNDDOWN(I104*$G$38,0)</f>
        <v>#REF!</v>
      </c>
      <c r="E104" s="120"/>
      <c r="F104" s="309"/>
      <c r="G104" s="309"/>
      <c r="H104" s="311"/>
      <c r="I104" s="310">
        <f>F104+G104+H104</f>
        <v>0</v>
      </c>
      <c r="J104" s="50">
        <v>0</v>
      </c>
      <c r="K104" s="328">
        <f>8*(6-J104)</f>
        <v>48</v>
      </c>
      <c r="L104" s="120"/>
      <c r="M104" s="120"/>
      <c r="N104" s="120"/>
    </row>
    <row r="105" spans="1:14" s="51" customFormat="1" ht="21.75" customHeight="1">
      <c r="A105" s="306" t="s">
        <v>84</v>
      </c>
      <c r="B105" s="308" t="s">
        <v>157</v>
      </c>
      <c r="C105" s="326" t="str">
        <f>IF(J105=0,"................................",TRUNC(D105*K105))</f>
        <v>................................</v>
      </c>
      <c r="D105" s="329" t="e">
        <f>ROUNDDOWN(I105*$G$38,0)</f>
        <v>#REF!</v>
      </c>
      <c r="E105" s="120"/>
      <c r="F105" s="309">
        <f>ROUNDDOWN([1]เสาเข็ม!$D$3/6,0)</f>
        <v>180</v>
      </c>
      <c r="G105" s="309">
        <f>ROUNDDOWN([1]เสาเข็ม!$E$3/6,0)</f>
        <v>53</v>
      </c>
      <c r="H105" s="311"/>
      <c r="I105" s="310">
        <f>F105+G105+H105</f>
        <v>233</v>
      </c>
      <c r="J105" s="50">
        <v>0</v>
      </c>
      <c r="K105" s="328">
        <f>9*(6-J105)</f>
        <v>54</v>
      </c>
      <c r="L105" s="120"/>
      <c r="M105" s="120"/>
      <c r="N105" s="120"/>
    </row>
    <row r="106" spans="1:14" s="51" customFormat="1" ht="21.75" customHeight="1">
      <c r="A106" s="306" t="s">
        <v>85</v>
      </c>
      <c r="B106" s="308" t="s">
        <v>158</v>
      </c>
      <c r="C106" s="326" t="str">
        <f>IF(J106=0,"................................",TRUNC(D106*K106))</f>
        <v>................................</v>
      </c>
      <c r="D106" s="329" t="e">
        <f>ROUNDDOWN(I106*$G$38,0)</f>
        <v>#REF!</v>
      </c>
      <c r="E106" s="120"/>
      <c r="F106" s="309">
        <f>ROUNDDOWN([1]เสาเข็ม!$D$3/6,0)</f>
        <v>180</v>
      </c>
      <c r="G106" s="309">
        <f>ROUNDDOWN([1]เสาเข็ม!$E$3/6,0)</f>
        <v>53</v>
      </c>
      <c r="H106" s="311"/>
      <c r="I106" s="310">
        <f>F106+G106+H106</f>
        <v>233</v>
      </c>
      <c r="J106" s="50">
        <v>0</v>
      </c>
      <c r="K106" s="328">
        <f>57*(6-J106)</f>
        <v>342</v>
      </c>
      <c r="L106" s="120"/>
      <c r="M106" s="120"/>
      <c r="N106" s="120"/>
    </row>
    <row r="107" spans="1:14" ht="21.75" customHeight="1">
      <c r="A107" s="306" t="s">
        <v>86</v>
      </c>
      <c r="B107" s="308" t="s">
        <v>159</v>
      </c>
      <c r="C107" s="326" t="str">
        <f>IF(J107=0,"................................",TRUNC(D107*K107))</f>
        <v>................................</v>
      </c>
      <c r="D107" s="329" t="e">
        <f>ROUNDDOWN(I107*$G$38,0)</f>
        <v>#REF!</v>
      </c>
      <c r="F107" s="309">
        <f>ROUNDDOWN([1]เสาเข็ม!$D$5/20,0)</f>
        <v>217</v>
      </c>
      <c r="G107" s="309">
        <f>ROUNDDOWN([1]เสาเข็ม!$E$5/20,0)</f>
        <v>47</v>
      </c>
      <c r="H107" s="311"/>
      <c r="I107" s="310">
        <f>F107+G107+H107</f>
        <v>264</v>
      </c>
      <c r="J107" s="50">
        <v>0</v>
      </c>
      <c r="K107" s="328">
        <f>8*(20-J107)</f>
        <v>160</v>
      </c>
    </row>
    <row r="108" spans="1:14" ht="21.75" customHeight="1">
      <c r="A108" s="315"/>
      <c r="B108" s="330" t="s">
        <v>47</v>
      </c>
      <c r="C108" s="317">
        <f>SUM(C104:C107)</f>
        <v>0</v>
      </c>
      <c r="D108" s="318"/>
    </row>
    <row r="109" spans="1:14" ht="21.75" customHeight="1">
      <c r="A109" s="320" t="s">
        <v>32</v>
      </c>
      <c r="B109" s="321"/>
      <c r="C109" s="322" t="str">
        <f>BAHTTEXT(C108)</f>
        <v>ศูนย์บาทถ้วน</v>
      </c>
      <c r="D109" s="323"/>
      <c r="F109" s="242"/>
      <c r="G109" s="312"/>
    </row>
    <row r="110" spans="1:14" ht="21.75" customHeight="1">
      <c r="A110" s="167" t="s">
        <v>152</v>
      </c>
    </row>
    <row r="111" spans="1:14" ht="42" customHeight="1">
      <c r="A111" s="215" t="s">
        <v>3</v>
      </c>
      <c r="B111" s="216" t="s">
        <v>19</v>
      </c>
      <c r="C111" s="215" t="s">
        <v>37</v>
      </c>
      <c r="D111" s="215" t="s">
        <v>8</v>
      </c>
    </row>
    <row r="112" spans="1:14" ht="21.75" customHeight="1">
      <c r="A112" s="331">
        <v>1</v>
      </c>
      <c r="B112" s="226" t="s">
        <v>153</v>
      </c>
      <c r="C112" s="332">
        <f>'ไฟฟ้า '!$J$9</f>
        <v>0</v>
      </c>
      <c r="D112" s="333"/>
    </row>
    <row r="113" spans="1:4" ht="21.75" customHeight="1">
      <c r="A113" s="334">
        <v>2</v>
      </c>
      <c r="B113" s="335" t="s">
        <v>154</v>
      </c>
      <c r="C113" s="336">
        <f>'ไฟฟ้า '!$J$12</f>
        <v>0</v>
      </c>
      <c r="D113" s="337"/>
    </row>
    <row r="114" spans="1:4" ht="21.75" customHeight="1">
      <c r="A114" s="315"/>
      <c r="B114" s="330" t="s">
        <v>47</v>
      </c>
      <c r="C114" s="338">
        <f>SUM(C112:C113)</f>
        <v>0</v>
      </c>
      <c r="D114" s="318"/>
    </row>
    <row r="115" spans="1:4" ht="21.75" customHeight="1">
      <c r="A115" s="339" t="s">
        <v>155</v>
      </c>
      <c r="B115" s="340"/>
      <c r="C115" s="341" t="str">
        <f>BAHTTEXT(C114)</f>
        <v>ศูนย์บาทถ้วน</v>
      </c>
      <c r="D115" s="323"/>
    </row>
    <row r="116" spans="1:4" ht="21.75" customHeight="1"/>
    <row r="117" spans="1:4" ht="21.75" customHeight="1">
      <c r="A117" s="150"/>
    </row>
    <row r="118" spans="1:4" ht="21.75" customHeight="1">
      <c r="B118" s="154"/>
    </row>
    <row r="119" spans="1:4" ht="21.75" customHeight="1">
      <c r="A119" s="150"/>
      <c r="D119" s="51"/>
    </row>
    <row r="120" spans="1:4" ht="21.75" customHeight="1">
      <c r="B120" s="154"/>
    </row>
    <row r="121" spans="1:4" ht="21.75" customHeight="1">
      <c r="B121" s="154"/>
    </row>
    <row r="122" spans="1:4" ht="21.75" customHeight="1">
      <c r="A122" s="150"/>
    </row>
    <row r="123" spans="1:4" ht="21.75" customHeight="1">
      <c r="A123" s="152" t="s">
        <v>123</v>
      </c>
      <c r="B123" s="152"/>
    </row>
    <row r="124" spans="1:4" ht="21.75" customHeight="1">
      <c r="A124" s="51" t="s">
        <v>156</v>
      </c>
      <c r="B124" s="152"/>
    </row>
    <row r="125" spans="1:4">
      <c r="A125" s="150"/>
      <c r="B125" s="152"/>
    </row>
    <row r="126" spans="1:4">
      <c r="A126" s="152" t="s">
        <v>125</v>
      </c>
      <c r="B126" s="152"/>
    </row>
    <row r="127" spans="1:4">
      <c r="A127" s="51" t="s">
        <v>156</v>
      </c>
      <c r="B127" s="152"/>
    </row>
  </sheetData>
  <phoneticPr fontId="31" type="noConversion"/>
  <printOptions horizontalCentered="1"/>
  <pageMargins left="0.74803149606299213" right="0.70866141732283472" top="0.98425196850393704" bottom="0.86614173228346458" header="0.51181102362204722" footer="0.51181102362204722"/>
  <pageSetup paperSize="9" scale="76" orientation="portrait" horizontalDpi="4294967295" verticalDpi="300" r:id="rId1"/>
  <headerFooter alignWithMargins="0">
    <oddHeader>&amp;R&amp;Aแผ่นที่&amp;P/3</oddHeader>
    <oddFooter>&amp;L&amp;F&amp;C&amp;A&amp;R8/10/2002</oddFooter>
  </headerFooter>
  <rowBreaks count="2" manualBreakCount="2">
    <brk id="44" max="13" man="1"/>
    <brk id="88" max="13" man="1"/>
  </rowBreaks>
  <colBreaks count="1" manualBreakCount="1">
    <brk id="5" max="1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topLeftCell="A11" zoomScale="75" zoomScaleNormal="75" zoomScaleSheetLayoutView="75" workbookViewId="0">
      <selection sqref="A1:K30"/>
    </sheetView>
  </sheetViews>
  <sheetFormatPr defaultRowHeight="21.75"/>
  <cols>
    <col min="1" max="1" width="11.42578125" customWidth="1"/>
    <col min="2" max="2" width="26.7109375" customWidth="1"/>
    <col min="3" max="3" width="29.140625" customWidth="1"/>
    <col min="4" max="4" width="17.42578125" customWidth="1"/>
    <col min="5" max="5" width="13.85546875" style="403" customWidth="1"/>
  </cols>
  <sheetData>
    <row r="1" spans="1:12" ht="42" customHeight="1">
      <c r="C1" s="628"/>
      <c r="D1" s="711"/>
      <c r="E1" s="711"/>
    </row>
    <row r="2" spans="1:12" s="628" customFormat="1" ht="24">
      <c r="A2" s="629" t="s">
        <v>9</v>
      </c>
      <c r="B2" s="629"/>
      <c r="C2" s="629"/>
      <c r="D2" s="630"/>
      <c r="E2" s="631"/>
    </row>
    <row r="3" spans="1:12" ht="23.25">
      <c r="A3" s="632" t="s">
        <v>213</v>
      </c>
      <c r="B3" s="633"/>
      <c r="C3" s="634"/>
      <c r="D3" s="634"/>
      <c r="E3" s="595"/>
      <c r="F3" s="635"/>
      <c r="G3" s="636"/>
      <c r="H3" s="635"/>
      <c r="I3" s="1"/>
      <c r="J3" s="1"/>
      <c r="K3" s="1"/>
      <c r="L3" s="1"/>
    </row>
    <row r="4" spans="1:12">
      <c r="A4" s="410" t="s">
        <v>214</v>
      </c>
      <c r="B4" s="638"/>
      <c r="C4" s="632"/>
      <c r="D4" s="637"/>
      <c r="E4" s="639"/>
      <c r="F4" s="1"/>
      <c r="G4" s="1"/>
      <c r="H4" s="1"/>
      <c r="I4" s="1"/>
      <c r="J4" s="1"/>
      <c r="K4" s="1"/>
      <c r="L4" s="1"/>
    </row>
    <row r="5" spans="1:12">
      <c r="A5" s="632" t="s">
        <v>212</v>
      </c>
      <c r="B5" s="637"/>
      <c r="C5" s="637"/>
      <c r="D5" s="637"/>
      <c r="E5" s="639"/>
      <c r="F5" s="1"/>
      <c r="G5" s="1"/>
      <c r="H5" s="1"/>
      <c r="I5" s="1"/>
      <c r="J5" s="1"/>
      <c r="K5" s="1"/>
      <c r="L5" s="1"/>
    </row>
    <row r="6" spans="1:12" ht="23.25">
      <c r="A6" s="714" t="s">
        <v>275</v>
      </c>
      <c r="B6" s="714"/>
      <c r="C6" s="471"/>
      <c r="D6" s="637"/>
      <c r="E6" s="639"/>
    </row>
    <row r="7" spans="1:12">
      <c r="A7" s="640"/>
      <c r="B7" s="640"/>
      <c r="C7" s="640"/>
      <c r="D7" s="640"/>
      <c r="E7" s="641"/>
    </row>
    <row r="8" spans="1:12" ht="43.5">
      <c r="A8" s="642" t="s">
        <v>3</v>
      </c>
      <c r="B8" s="643" t="s">
        <v>19</v>
      </c>
      <c r="C8" s="644"/>
      <c r="D8" s="645" t="s">
        <v>207</v>
      </c>
      <c r="E8" s="642" t="s">
        <v>8</v>
      </c>
    </row>
    <row r="9" spans="1:12">
      <c r="A9" s="646">
        <v>1</v>
      </c>
      <c r="B9" s="472" t="s">
        <v>23</v>
      </c>
      <c r="C9" s="647"/>
      <c r="D9" s="648">
        <f>'ปร.5(ก)'!L22</f>
        <v>156822.49799999999</v>
      </c>
      <c r="E9" s="649"/>
    </row>
    <row r="10" spans="1:12">
      <c r="A10" s="646">
        <v>2</v>
      </c>
      <c r="B10" s="472" t="s">
        <v>208</v>
      </c>
      <c r="C10" s="647"/>
      <c r="D10" s="649">
        <f>'ปร.5(ข) '!L18</f>
        <v>69600</v>
      </c>
      <c r="E10" s="649"/>
    </row>
    <row r="11" spans="1:12">
      <c r="A11" s="646">
        <v>3</v>
      </c>
      <c r="B11" s="472" t="s">
        <v>279</v>
      </c>
      <c r="C11" s="647"/>
      <c r="D11" s="649"/>
      <c r="E11" s="649"/>
    </row>
    <row r="12" spans="1:12">
      <c r="A12" s="646"/>
      <c r="B12" s="472" t="s">
        <v>209</v>
      </c>
      <c r="C12" s="647"/>
      <c r="D12" s="649">
        <f>SUM(D9:D10)</f>
        <v>226422.49799999999</v>
      </c>
      <c r="E12" s="650"/>
      <c r="G12" s="403"/>
    </row>
    <row r="13" spans="1:12">
      <c r="A13" s="651" t="s">
        <v>29</v>
      </c>
      <c r="B13" s="652" t="s">
        <v>31</v>
      </c>
      <c r="C13" s="653"/>
      <c r="D13" s="654">
        <f>ROUNDDOWN(D12,-3)</f>
        <v>226000</v>
      </c>
      <c r="E13" s="655"/>
    </row>
    <row r="14" spans="1:12">
      <c r="A14" s="656" t="s">
        <v>32</v>
      </c>
      <c r="B14" s="657"/>
      <c r="C14" s="712" t="str">
        <f>CONCATENATE("(",BAHTTEXT(D13),")")</f>
        <v>(สองแสนสองหมื่นหกพันบาทถ้วน)</v>
      </c>
      <c r="D14" s="712"/>
      <c r="E14" s="713"/>
    </row>
    <row r="16" spans="1:12">
      <c r="B16" s="690" t="s">
        <v>223</v>
      </c>
    </row>
    <row r="18" spans="1:11">
      <c r="A18" s="715" t="s">
        <v>276</v>
      </c>
      <c r="B18" s="710"/>
      <c r="C18" s="710"/>
      <c r="D18" s="710"/>
      <c r="E18" s="710"/>
      <c r="F18" s="691"/>
      <c r="G18" s="691"/>
      <c r="H18" s="691"/>
      <c r="I18" s="691"/>
      <c r="J18" s="691"/>
      <c r="K18" s="691"/>
    </row>
    <row r="19" spans="1:11" ht="24">
      <c r="A19" s="705" t="s">
        <v>235</v>
      </c>
      <c r="B19" s="705"/>
      <c r="C19" s="705"/>
      <c r="D19" s="710"/>
      <c r="E19" s="710"/>
      <c r="F19" s="691"/>
      <c r="G19" s="691"/>
      <c r="H19" s="691"/>
      <c r="I19" s="691"/>
      <c r="J19" s="691"/>
      <c r="K19" s="691"/>
    </row>
    <row r="20" spans="1:11" ht="24">
      <c r="A20" s="707" t="s">
        <v>241</v>
      </c>
      <c r="B20" s="707"/>
      <c r="C20" s="707"/>
      <c r="D20" s="710"/>
      <c r="E20" s="710"/>
      <c r="F20" s="691"/>
      <c r="G20" s="691"/>
      <c r="H20" s="691"/>
      <c r="I20" s="691"/>
      <c r="J20" s="691"/>
      <c r="K20" s="691"/>
    </row>
    <row r="21" spans="1:11" ht="24">
      <c r="A21" s="707" t="s">
        <v>236</v>
      </c>
      <c r="B21" s="707"/>
      <c r="C21" s="707"/>
      <c r="D21" s="710"/>
      <c r="E21" s="710"/>
      <c r="F21" s="691"/>
      <c r="G21" s="691"/>
      <c r="H21" s="691"/>
      <c r="I21" s="691"/>
      <c r="J21" s="691"/>
      <c r="K21" s="691"/>
    </row>
    <row r="22" spans="1:11">
      <c r="A22" s="691"/>
      <c r="B22" s="691"/>
      <c r="C22" s="691"/>
      <c r="D22" s="691"/>
      <c r="E22" s="692"/>
      <c r="F22" s="691"/>
      <c r="G22" s="691"/>
      <c r="H22" s="691"/>
      <c r="I22" s="691"/>
      <c r="J22" s="691"/>
      <c r="K22" s="691"/>
    </row>
    <row r="23" spans="1:11" ht="24">
      <c r="A23" s="705" t="s">
        <v>239</v>
      </c>
      <c r="B23" s="705"/>
      <c r="C23" s="705"/>
      <c r="D23" s="705"/>
      <c r="E23" s="705"/>
      <c r="F23" s="710"/>
      <c r="G23" s="691"/>
      <c r="H23" s="691"/>
      <c r="I23" s="691"/>
      <c r="J23" s="691"/>
      <c r="K23" s="691"/>
    </row>
    <row r="24" spans="1:11" ht="24">
      <c r="A24" s="705" t="s">
        <v>233</v>
      </c>
      <c r="B24" s="705"/>
      <c r="C24" s="705"/>
      <c r="D24" s="705"/>
      <c r="E24" s="705"/>
      <c r="F24" s="693"/>
      <c r="G24" s="691"/>
      <c r="H24" s="691"/>
      <c r="I24" s="691"/>
      <c r="J24" s="691"/>
      <c r="K24" s="691"/>
    </row>
    <row r="25" spans="1:11" ht="24">
      <c r="A25" s="707" t="s">
        <v>240</v>
      </c>
      <c r="B25" s="707"/>
      <c r="C25" s="707"/>
      <c r="D25" s="707"/>
      <c r="E25" s="707"/>
      <c r="F25" s="693"/>
      <c r="G25" s="691"/>
      <c r="H25" s="691"/>
      <c r="I25" s="691"/>
      <c r="J25" s="691"/>
      <c r="K25" s="691"/>
    </row>
    <row r="26" spans="1:11">
      <c r="A26" s="691"/>
      <c r="B26" s="691"/>
      <c r="C26" s="691"/>
      <c r="D26" s="691"/>
      <c r="E26" s="692"/>
      <c r="F26" s="691"/>
      <c r="G26" s="691"/>
      <c r="H26" s="691"/>
      <c r="I26" s="691"/>
      <c r="J26" s="691"/>
      <c r="K26" s="691"/>
    </row>
    <row r="27" spans="1:11" ht="24">
      <c r="A27" s="706" t="s">
        <v>242</v>
      </c>
      <c r="B27" s="706"/>
      <c r="C27" s="706"/>
      <c r="D27" s="709"/>
      <c r="E27" s="709"/>
      <c r="F27" s="709"/>
      <c r="G27" s="709"/>
      <c r="H27" s="709"/>
      <c r="I27" s="709"/>
      <c r="J27" s="709"/>
      <c r="K27" s="709"/>
    </row>
    <row r="28" spans="1:11" ht="24">
      <c r="A28" s="705" t="s">
        <v>238</v>
      </c>
      <c r="B28" s="705"/>
      <c r="C28" s="705"/>
      <c r="D28" s="710"/>
      <c r="E28" s="710"/>
      <c r="F28" s="683"/>
      <c r="G28" s="708"/>
      <c r="H28" s="708"/>
      <c r="I28" s="708"/>
      <c r="J28" s="708"/>
      <c r="K28" s="708"/>
    </row>
    <row r="29" spans="1:11" ht="24">
      <c r="A29" s="705" t="s">
        <v>244</v>
      </c>
      <c r="B29" s="705"/>
      <c r="C29" s="705"/>
      <c r="D29" s="710"/>
      <c r="E29" s="710"/>
      <c r="F29" s="681"/>
      <c r="G29" s="705"/>
      <c r="H29" s="705"/>
      <c r="I29" s="705"/>
      <c r="J29" s="705"/>
      <c r="K29" s="705"/>
    </row>
  </sheetData>
  <mergeCells count="15">
    <mergeCell ref="D1:E1"/>
    <mergeCell ref="C14:E14"/>
    <mergeCell ref="A6:B6"/>
    <mergeCell ref="A18:E18"/>
    <mergeCell ref="A27:K27"/>
    <mergeCell ref="A28:E28"/>
    <mergeCell ref="G28:K28"/>
    <mergeCell ref="A29:E29"/>
    <mergeCell ref="G29:K29"/>
    <mergeCell ref="A19:E19"/>
    <mergeCell ref="A20:E20"/>
    <mergeCell ref="A21:E21"/>
    <mergeCell ref="A24:E24"/>
    <mergeCell ref="A25:E25"/>
    <mergeCell ref="A23:F23"/>
  </mergeCells>
  <phoneticPr fontId="31" type="noConversion"/>
  <pageMargins left="0.72" right="0.59" top="0.78740157480314998" bottom="0.86614173228346503" header="0.59055118110236204" footer="0.59055118110236204"/>
  <pageSetup paperSize="9" scale="95" orientation="portrait" r:id="rId1"/>
  <headerFooter alignWithMargins="0">
    <oddHeader>&amp;Rแบบปร.6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36"/>
  <sheetViews>
    <sheetView zoomScale="75" workbookViewId="0">
      <selection sqref="A1:N73"/>
    </sheetView>
  </sheetViews>
  <sheetFormatPr defaultRowHeight="23.25"/>
  <cols>
    <col min="1" max="1" width="2.5703125" style="351" customWidth="1"/>
    <col min="2" max="2" width="4" style="351" customWidth="1"/>
    <col min="3" max="3" width="7.7109375" style="351" customWidth="1"/>
    <col min="4" max="4" width="3.7109375" style="351" customWidth="1"/>
    <col min="5" max="5" width="16.7109375" style="351" customWidth="1"/>
    <col min="6" max="6" width="15.140625" style="351" customWidth="1"/>
    <col min="7" max="7" width="15.28515625" style="351" customWidth="1"/>
    <col min="8" max="8" width="9.140625" style="351"/>
    <col min="9" max="9" width="10.5703125" style="351" bestFit="1" customWidth="1"/>
    <col min="10" max="10" width="0.85546875" style="351" customWidth="1"/>
    <col min="11" max="11" width="9" style="351" customWidth="1"/>
    <col min="12" max="12" width="12.28515625" style="351" customWidth="1"/>
    <col min="13" max="13" width="14.42578125" style="351" hidden="1" customWidth="1"/>
    <col min="14" max="14" width="11.28515625" style="351" customWidth="1"/>
    <col min="15" max="15" width="10.5703125" style="351" bestFit="1" customWidth="1"/>
    <col min="16" max="16384" width="9.140625" style="351"/>
  </cols>
  <sheetData>
    <row r="1" spans="1:16" ht="20.25" customHeight="1">
      <c r="J1" s="549"/>
      <c r="K1" s="550" t="s">
        <v>185</v>
      </c>
      <c r="L1" s="549"/>
    </row>
    <row r="2" spans="1:16" ht="6" customHeight="1"/>
    <row r="3" spans="1:16" s="354" customFormat="1" ht="23.25" customHeight="1">
      <c r="A3" s="352" t="s">
        <v>186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718" t="s">
        <v>187</v>
      </c>
      <c r="M3" s="718"/>
      <c r="N3" s="718"/>
      <c r="O3" s="351"/>
      <c r="P3" s="351"/>
    </row>
    <row r="4" spans="1:16" s="354" customFormat="1" ht="6" customHeigh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6">
      <c r="A5" s="552" t="str">
        <f>ปร.6!A3</f>
        <v>ส่วนราชการ      เทศบาลตำบลห้วยยาง อ.กระนวน จ.ขอนแก่น</v>
      </c>
      <c r="B5" s="553"/>
      <c r="C5" s="553"/>
      <c r="D5" s="554"/>
      <c r="E5" s="552"/>
      <c r="F5" s="355"/>
      <c r="G5" s="555"/>
      <c r="H5" s="550"/>
      <c r="I5" s="556"/>
      <c r="J5" s="556"/>
      <c r="K5" s="551"/>
    </row>
    <row r="6" spans="1:16">
      <c r="A6" s="356" t="str">
        <f>ปร.6!A4</f>
        <v>ประเภท         ปรับปรุงซ่อมแซมระบบประปาหมู่บ้านแบบผิวดินขนาดกลาง</v>
      </c>
      <c r="B6" s="356"/>
      <c r="C6" s="356"/>
      <c r="D6" s="356"/>
      <c r="E6" s="357"/>
      <c r="F6" s="557"/>
      <c r="G6" s="358"/>
      <c r="H6" s="358"/>
      <c r="I6" s="358"/>
      <c r="J6" s="358"/>
      <c r="K6" s="358"/>
      <c r="L6" s="358"/>
      <c r="M6" s="558"/>
      <c r="N6" s="358"/>
    </row>
    <row r="7" spans="1:16">
      <c r="A7" s="356" t="str">
        <f>ปร.6!A5</f>
        <v>สถานที่ก่อสร้าง หมู่ 5 บ.โคกล่าม ต.ห้วยยาง อ.กระนวน จ.ขอนแก่น</v>
      </c>
      <c r="B7" s="356"/>
      <c r="C7" s="356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</row>
    <row r="8" spans="1:16">
      <c r="A8" s="356" t="str">
        <f>ปร.6!A6</f>
        <v xml:space="preserve">ประมาณราคาเมื่อวันที่     18 มกราคม 2559      </v>
      </c>
      <c r="B8" s="356"/>
      <c r="C8" s="356"/>
      <c r="D8" s="358"/>
      <c r="E8" s="559"/>
      <c r="F8" s="358"/>
      <c r="G8" s="358"/>
      <c r="H8" s="358"/>
      <c r="I8" s="358"/>
      <c r="J8" s="358"/>
      <c r="K8" s="358"/>
      <c r="L8" s="358"/>
      <c r="M8" s="358"/>
      <c r="N8" s="358"/>
    </row>
    <row r="9" spans="1:16" ht="23.25" customHeight="1">
      <c r="A9" s="560" t="s">
        <v>215</v>
      </c>
      <c r="B9" s="560"/>
      <c r="C9" s="561"/>
      <c r="D9" s="516"/>
      <c r="E9" s="516"/>
      <c r="F9" s="358"/>
      <c r="G9" s="562" t="s">
        <v>52</v>
      </c>
      <c r="H9" s="471" t="s">
        <v>274</v>
      </c>
      <c r="I9" s="358"/>
      <c r="J9" s="358"/>
      <c r="K9" s="358"/>
      <c r="L9" s="358"/>
      <c r="M9" s="358"/>
      <c r="N9" s="358"/>
    </row>
    <row r="10" spans="1:16" ht="12" customHeight="1">
      <c r="A10" s="359"/>
      <c r="B10" s="563"/>
      <c r="C10" s="563"/>
      <c r="D10" s="563"/>
      <c r="E10" s="563"/>
      <c r="F10" s="359"/>
      <c r="G10" s="359"/>
      <c r="H10" s="359" t="s">
        <v>272</v>
      </c>
      <c r="I10" s="359"/>
      <c r="J10" s="359"/>
      <c r="K10" s="359"/>
      <c r="N10" s="359"/>
    </row>
    <row r="11" spans="1:16" ht="11.25" customHeight="1">
      <c r="A11" s="360"/>
      <c r="B11" s="361"/>
      <c r="C11" s="414"/>
      <c r="D11" s="414"/>
      <c r="E11" s="414"/>
      <c r="F11" s="414"/>
      <c r="G11" s="414"/>
      <c r="H11" s="360"/>
      <c r="I11" s="361"/>
      <c r="J11" s="414"/>
      <c r="K11" s="361"/>
      <c r="L11" s="399"/>
      <c r="N11" s="361"/>
    </row>
    <row r="12" spans="1:16" ht="19.5" customHeight="1">
      <c r="A12" s="564" t="s">
        <v>3</v>
      </c>
      <c r="B12" s="364"/>
      <c r="C12" s="365" t="s">
        <v>19</v>
      </c>
      <c r="D12" s="365"/>
      <c r="E12" s="365"/>
      <c r="F12" s="365"/>
      <c r="G12" s="364"/>
      <c r="H12" s="719" t="s">
        <v>188</v>
      </c>
      <c r="I12" s="720"/>
      <c r="J12" s="721" t="s">
        <v>189</v>
      </c>
      <c r="K12" s="722"/>
      <c r="L12" s="565" t="s">
        <v>190</v>
      </c>
      <c r="N12" s="363" t="s">
        <v>8</v>
      </c>
    </row>
    <row r="13" spans="1:16" ht="22.5" customHeight="1">
      <c r="A13" s="366"/>
      <c r="B13" s="367"/>
      <c r="C13" s="368"/>
      <c r="D13" s="368"/>
      <c r="E13" s="368"/>
      <c r="F13" s="368"/>
      <c r="G13" s="367"/>
      <c r="H13" s="566" t="s">
        <v>191</v>
      </c>
      <c r="I13" s="567"/>
      <c r="J13" s="400" t="s">
        <v>184</v>
      </c>
      <c r="K13" s="367"/>
      <c r="L13" s="568" t="s">
        <v>192</v>
      </c>
      <c r="N13" s="378"/>
    </row>
    <row r="14" spans="1:16">
      <c r="A14" s="415">
        <v>1</v>
      </c>
      <c r="B14" s="416"/>
      <c r="C14" s="417" t="s">
        <v>23</v>
      </c>
      <c r="D14" s="418"/>
      <c r="E14" s="418"/>
      <c r="F14" s="418"/>
      <c r="G14" s="419"/>
      <c r="H14" s="433"/>
      <c r="I14" s="420"/>
      <c r="J14" s="421"/>
      <c r="K14" s="422"/>
      <c r="L14" s="423"/>
      <c r="N14" s="419"/>
    </row>
    <row r="15" spans="1:16">
      <c r="A15" s="369"/>
      <c r="B15" s="370"/>
      <c r="C15" s="371" t="s">
        <v>218</v>
      </c>
      <c r="D15" s="356"/>
      <c r="E15" s="356"/>
      <c r="F15" s="356"/>
      <c r="G15" s="372"/>
      <c r="H15" s="434"/>
      <c r="I15" s="373">
        <f>'ระบบไฟฟ้า-'!J45</f>
        <v>28300</v>
      </c>
      <c r="J15" s="374"/>
      <c r="K15" s="569">
        <v>1.2726</v>
      </c>
      <c r="L15" s="373">
        <f t="shared" ref="L15:L16" si="0">I15*K15</f>
        <v>36014.58</v>
      </c>
      <c r="N15" s="570"/>
      <c r="O15" s="548"/>
    </row>
    <row r="16" spans="1:16">
      <c r="A16" s="369"/>
      <c r="B16" s="370"/>
      <c r="C16" s="371" t="s">
        <v>219</v>
      </c>
      <c r="D16" s="356"/>
      <c r="E16" s="356"/>
      <c r="F16" s="356"/>
      <c r="G16" s="372"/>
      <c r="H16" s="434"/>
      <c r="I16" s="373">
        <f>ระบบจ่ายน้ำประปา!J27</f>
        <v>94930</v>
      </c>
      <c r="J16" s="374"/>
      <c r="K16" s="569">
        <v>1.2726</v>
      </c>
      <c r="L16" s="373">
        <f t="shared" si="0"/>
        <v>120807.91799999999</v>
      </c>
      <c r="N16" s="570"/>
    </row>
    <row r="17" spans="1:16">
      <c r="A17" s="369"/>
      <c r="B17" s="370"/>
      <c r="C17" s="371" t="s">
        <v>284</v>
      </c>
      <c r="D17" s="356"/>
      <c r="E17" s="356"/>
      <c r="F17" s="356"/>
      <c r="G17" s="372"/>
      <c r="H17" s="434"/>
      <c r="I17" s="373"/>
      <c r="J17" s="374"/>
      <c r="K17" s="569"/>
      <c r="L17" s="373"/>
      <c r="N17" s="570"/>
    </row>
    <row r="18" spans="1:16">
      <c r="A18" s="369"/>
      <c r="B18" s="370"/>
      <c r="C18" s="571" t="s">
        <v>27</v>
      </c>
      <c r="D18" s="410"/>
      <c r="E18" s="358"/>
      <c r="F18" s="356"/>
      <c r="G18" s="372"/>
      <c r="H18" s="434"/>
      <c r="I18" s="373"/>
      <c r="J18" s="374"/>
      <c r="K18" s="569"/>
      <c r="L18" s="373"/>
      <c r="N18" s="570"/>
    </row>
    <row r="19" spans="1:16">
      <c r="A19" s="369"/>
      <c r="B19" s="370"/>
      <c r="C19" s="678" t="s">
        <v>220</v>
      </c>
      <c r="D19" s="573"/>
      <c r="E19" s="573"/>
      <c r="F19" s="573"/>
      <c r="G19" s="372"/>
      <c r="H19" s="434"/>
      <c r="I19" s="373"/>
      <c r="J19" s="374"/>
      <c r="K19" s="569"/>
      <c r="L19" s="373"/>
      <c r="N19" s="570"/>
    </row>
    <row r="20" spans="1:16">
      <c r="A20" s="369"/>
      <c r="B20" s="370"/>
      <c r="C20" s="572" t="s">
        <v>193</v>
      </c>
      <c r="D20" s="572"/>
      <c r="E20" s="572"/>
      <c r="F20" s="572"/>
      <c r="G20" s="572"/>
      <c r="H20" s="434"/>
      <c r="I20" s="373"/>
      <c r="J20" s="374"/>
      <c r="K20" s="569"/>
      <c r="L20" s="373"/>
      <c r="N20" s="570"/>
    </row>
    <row r="21" spans="1:16">
      <c r="A21" s="369"/>
      <c r="B21" s="370"/>
      <c r="C21" s="572" t="s">
        <v>194</v>
      </c>
      <c r="D21" s="572"/>
      <c r="E21" s="572"/>
      <c r="F21" s="572"/>
      <c r="G21" s="572"/>
      <c r="H21" s="434"/>
      <c r="I21" s="373"/>
      <c r="J21" s="376"/>
      <c r="K21" s="569"/>
      <c r="L21" s="373"/>
      <c r="N21" s="570"/>
    </row>
    <row r="22" spans="1:16">
      <c r="A22" s="474"/>
      <c r="B22" s="424"/>
      <c r="C22" s="425" t="s">
        <v>167</v>
      </c>
      <c r="D22" s="379"/>
      <c r="E22" s="379"/>
      <c r="F22" s="379"/>
      <c r="G22" s="362"/>
      <c r="H22" s="669"/>
      <c r="I22" s="670">
        <f>SUM(I15:I21)</f>
        <v>123230</v>
      </c>
      <c r="J22" s="473"/>
      <c r="K22" s="569">
        <v>1.2726</v>
      </c>
      <c r="L22" s="574">
        <f>SUM(L15:L21)</f>
        <v>156822.49799999999</v>
      </c>
      <c r="M22" s="377"/>
      <c r="N22" s="575"/>
    </row>
    <row r="23" spans="1:16">
      <c r="A23" s="576"/>
      <c r="B23" s="577"/>
      <c r="C23" s="401" t="s">
        <v>31</v>
      </c>
      <c r="D23" s="362"/>
      <c r="E23" s="362"/>
      <c r="F23" s="362"/>
      <c r="G23" s="578"/>
      <c r="H23" s="579"/>
      <c r="I23" s="580"/>
      <c r="J23" s="581"/>
      <c r="K23" s="582"/>
      <c r="L23" s="574">
        <f>ROUNDDOWN(L22,-2)</f>
        <v>156800</v>
      </c>
      <c r="M23" s="583"/>
      <c r="N23" s="584"/>
      <c r="O23" s="547"/>
    </row>
    <row r="24" spans="1:16">
      <c r="A24" s="585"/>
      <c r="B24" s="578"/>
      <c r="C24" s="586" t="s">
        <v>195</v>
      </c>
      <c r="D24" s="586"/>
      <c r="E24" s="587"/>
      <c r="F24" s="587"/>
      <c r="G24" s="588"/>
      <c r="H24" s="716" t="str">
        <f>CONCATENATE("(เงิน",BAHTTEXT(L23),")")</f>
        <v>(เงินหนึ่งแสนห้าหมื่นหกพันแปดร้อยบาทถ้วน)</v>
      </c>
      <c r="I24" s="716"/>
      <c r="J24" s="716"/>
      <c r="K24" s="716"/>
      <c r="L24" s="716"/>
      <c r="M24" s="716"/>
      <c r="N24" s="717"/>
      <c r="O24" s="432"/>
      <c r="P24" s="431"/>
    </row>
    <row r="25" spans="1:16" ht="27.75" customHeight="1">
      <c r="A25" s="589" t="s">
        <v>196</v>
      </c>
      <c r="B25" s="362"/>
      <c r="C25" s="401"/>
      <c r="D25" s="401"/>
      <c r="E25" s="362"/>
      <c r="F25" s="362"/>
      <c r="G25" s="402"/>
      <c r="I25" s="380"/>
      <c r="J25" s="362"/>
      <c r="K25" s="590"/>
      <c r="L25" s="380"/>
      <c r="N25" s="375"/>
    </row>
    <row r="26" spans="1:16" ht="24">
      <c r="A26" s="120"/>
      <c r="B26" s="705"/>
      <c r="C26" s="705"/>
      <c r="D26" s="705"/>
      <c r="E26" s="508"/>
      <c r="F26" s="508"/>
      <c r="G26" s="682"/>
      <c r="H26" s="705"/>
      <c r="I26" s="705"/>
      <c r="J26" s="705"/>
      <c r="K26" s="705"/>
      <c r="L26" s="705"/>
    </row>
    <row r="27" spans="1:16" ht="24">
      <c r="B27" s="699" t="s">
        <v>223</v>
      </c>
      <c r="C27" s="703"/>
      <c r="D27" s="703"/>
      <c r="E27" s="703"/>
      <c r="F27" s="703"/>
      <c r="G27" s="703"/>
      <c r="H27" s="703"/>
      <c r="I27" s="703"/>
      <c r="J27" s="703"/>
      <c r="K27" s="703"/>
      <c r="L27" s="449"/>
      <c r="M27" s="427"/>
    </row>
    <row r="28" spans="1:16">
      <c r="B28" s="509"/>
      <c r="C28" s="426"/>
      <c r="D28" s="427"/>
      <c r="E28" s="408"/>
      <c r="F28" s="435"/>
      <c r="G28" s="436"/>
      <c r="H28" s="448"/>
      <c r="I28" s="449"/>
      <c r="J28" s="450"/>
      <c r="K28" s="449"/>
      <c r="L28" s="449"/>
      <c r="M28" s="427"/>
    </row>
    <row r="29" spans="1:16" ht="24">
      <c r="B29" s="509"/>
      <c r="C29" s="702" t="s">
        <v>266</v>
      </c>
      <c r="D29" s="702"/>
      <c r="E29" s="702"/>
      <c r="F29" s="703"/>
      <c r="G29" s="703"/>
      <c r="H29" s="703"/>
      <c r="I29" s="705" t="s">
        <v>239</v>
      </c>
      <c r="J29" s="705"/>
      <c r="K29" s="705"/>
      <c r="L29" s="705"/>
      <c r="M29" s="705"/>
      <c r="N29" s="703"/>
    </row>
    <row r="30" spans="1:16" ht="24">
      <c r="B30" s="509"/>
      <c r="C30" s="704" t="s">
        <v>234</v>
      </c>
      <c r="D30" s="704"/>
      <c r="E30" s="704"/>
      <c r="F30" s="709"/>
      <c r="G30" s="709"/>
      <c r="H30" s="682"/>
      <c r="I30" s="705" t="s">
        <v>227</v>
      </c>
      <c r="J30" s="705"/>
      <c r="K30" s="705"/>
      <c r="L30" s="705"/>
      <c r="M30" s="705"/>
    </row>
    <row r="31" spans="1:16" ht="24">
      <c r="B31" s="509"/>
      <c r="C31" s="706" t="s">
        <v>267</v>
      </c>
      <c r="D31" s="706"/>
      <c r="E31" s="706"/>
      <c r="F31" s="709"/>
      <c r="G31" s="709"/>
      <c r="H31" s="685"/>
      <c r="I31" s="707" t="s">
        <v>229</v>
      </c>
      <c r="J31" s="707"/>
      <c r="K31" s="707"/>
      <c r="L31" s="707"/>
      <c r="M31" s="707"/>
    </row>
    <row r="32" spans="1:16" ht="24">
      <c r="B32" s="509"/>
      <c r="C32" s="706" t="s">
        <v>264</v>
      </c>
      <c r="D32" s="706"/>
      <c r="E32" s="706"/>
      <c r="F32" s="709"/>
      <c r="G32" s="709"/>
      <c r="H32" s="685"/>
      <c r="I32" s="708"/>
      <c r="J32" s="708"/>
      <c r="K32" s="708"/>
      <c r="L32" s="708"/>
      <c r="M32" s="708"/>
    </row>
    <row r="33" spans="2:13" ht="24">
      <c r="B33" s="509"/>
      <c r="C33" s="684"/>
      <c r="D33" s="686"/>
      <c r="E33" s="686"/>
      <c r="F33" s="684"/>
      <c r="G33" s="684"/>
      <c r="H33" s="685"/>
      <c r="I33" s="684"/>
      <c r="J33" s="687"/>
      <c r="K33" s="687"/>
      <c r="L33" s="687"/>
      <c r="M33" s="684"/>
    </row>
    <row r="34" spans="2:13" ht="24">
      <c r="B34" s="509"/>
      <c r="C34" s="706" t="s">
        <v>237</v>
      </c>
      <c r="D34" s="706"/>
      <c r="E34" s="706"/>
      <c r="F34" s="703"/>
      <c r="G34" s="703"/>
      <c r="H34" s="703"/>
      <c r="I34" s="703"/>
      <c r="J34" s="703"/>
      <c r="K34" s="703"/>
      <c r="L34" s="703"/>
      <c r="M34" s="703"/>
    </row>
    <row r="35" spans="2:13" ht="24">
      <c r="B35" s="509"/>
      <c r="C35" s="704" t="s">
        <v>238</v>
      </c>
      <c r="D35" s="704"/>
      <c r="E35" s="704"/>
      <c r="F35" s="709"/>
      <c r="G35" s="709"/>
      <c r="H35" s="684"/>
      <c r="I35" s="708"/>
      <c r="J35" s="708"/>
      <c r="K35" s="708"/>
      <c r="L35" s="708"/>
      <c r="M35" s="708"/>
    </row>
    <row r="36" spans="2:13" ht="24">
      <c r="B36" s="509"/>
      <c r="C36" s="704" t="s">
        <v>244</v>
      </c>
      <c r="D36" s="704"/>
      <c r="E36" s="704"/>
      <c r="F36" s="709"/>
      <c r="G36" s="709"/>
      <c r="H36" s="682"/>
      <c r="I36" s="705"/>
      <c r="J36" s="705"/>
      <c r="K36" s="705"/>
      <c r="L36" s="705"/>
      <c r="M36" s="705"/>
    </row>
  </sheetData>
  <mergeCells count="20">
    <mergeCell ref="H24:N24"/>
    <mergeCell ref="L3:N3"/>
    <mergeCell ref="H12:I12"/>
    <mergeCell ref="J12:K12"/>
    <mergeCell ref="C30:G30"/>
    <mergeCell ref="I30:M30"/>
    <mergeCell ref="B26:D26"/>
    <mergeCell ref="H26:L26"/>
    <mergeCell ref="B27:K27"/>
    <mergeCell ref="C29:H29"/>
    <mergeCell ref="I29:N29"/>
    <mergeCell ref="C31:G31"/>
    <mergeCell ref="I31:M31"/>
    <mergeCell ref="C35:G35"/>
    <mergeCell ref="I35:M35"/>
    <mergeCell ref="C36:G36"/>
    <mergeCell ref="I36:M36"/>
    <mergeCell ref="C32:G32"/>
    <mergeCell ref="I32:M32"/>
    <mergeCell ref="C34:M34"/>
  </mergeCells>
  <phoneticPr fontId="31" type="noConversion"/>
  <pageMargins left="0.59055118110236227" right="0.51181102362204722" top="0" bottom="0" header="0" footer="0.51181102362204722"/>
  <pageSetup paperSize="9" scale="80" orientation="portrait" r:id="rId1"/>
  <headerFooter alignWithMargins="0">
    <oddFooter xml:space="preserve">&amp;R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A13" zoomScale="75" workbookViewId="0">
      <selection activeCell="B1" sqref="A1:M33"/>
    </sheetView>
  </sheetViews>
  <sheetFormatPr defaultRowHeight="23.25"/>
  <cols>
    <col min="1" max="1" width="2.5703125" style="509" customWidth="1"/>
    <col min="2" max="2" width="4" style="509" customWidth="1"/>
    <col min="3" max="3" width="7.7109375" style="509" customWidth="1"/>
    <col min="4" max="4" width="3.7109375" style="509" customWidth="1"/>
    <col min="5" max="5" width="16.7109375" style="509" customWidth="1"/>
    <col min="6" max="6" width="15.140625" style="509" customWidth="1"/>
    <col min="7" max="7" width="1.85546875" style="509" customWidth="1"/>
    <col min="8" max="8" width="7.28515625" style="509" customWidth="1"/>
    <col min="9" max="9" width="4.5703125" style="509" customWidth="1"/>
    <col min="10" max="10" width="16.7109375" style="509" customWidth="1"/>
    <col min="11" max="11" width="10.85546875" style="509" customWidth="1"/>
    <col min="12" max="12" width="13.5703125" style="509" customWidth="1"/>
    <col min="13" max="13" width="14.140625" style="509" customWidth="1"/>
    <col min="14" max="14" width="14.42578125" style="509" hidden="1" customWidth="1"/>
    <col min="15" max="15" width="17.85546875" style="509" customWidth="1"/>
    <col min="16" max="16" width="13.7109375" style="509" customWidth="1"/>
    <col min="17" max="17" width="11.5703125" style="509" bestFit="1" customWidth="1"/>
    <col min="18" max="16384" width="9.140625" style="509"/>
  </cols>
  <sheetData>
    <row r="1" spans="1:15" ht="23.25" customHeight="1">
      <c r="H1" s="510"/>
      <c r="M1" s="591" t="s">
        <v>197</v>
      </c>
    </row>
    <row r="2" spans="1:15" s="511" customFormat="1" ht="33" customHeight="1">
      <c r="A2" s="592" t="s">
        <v>198</v>
      </c>
      <c r="B2" s="593"/>
      <c r="C2" s="593"/>
      <c r="D2" s="593"/>
      <c r="E2" s="593"/>
      <c r="F2" s="594"/>
      <c r="G2" s="594"/>
      <c r="H2" s="594"/>
      <c r="I2" s="594"/>
      <c r="J2" s="594"/>
      <c r="K2" s="593"/>
      <c r="L2" s="593"/>
    </row>
    <row r="3" spans="1:15">
      <c r="A3" s="552"/>
      <c r="B3" s="553"/>
      <c r="C3" s="553"/>
      <c r="D3" s="554"/>
      <c r="E3" s="552"/>
      <c r="F3" s="355"/>
      <c r="G3" s="555"/>
      <c r="H3" s="550"/>
      <c r="I3" s="595"/>
      <c r="J3" s="513"/>
      <c r="K3" s="595"/>
      <c r="L3" s="512"/>
      <c r="M3" s="596"/>
    </row>
    <row r="4" spans="1:15">
      <c r="A4" s="356" t="str">
        <f>ปร.6!A2</f>
        <v>สรุปผลการประมาณราคาค่าก่อสร้าง</v>
      </c>
      <c r="B4" s="356"/>
      <c r="C4" s="356"/>
      <c r="D4" s="356"/>
      <c r="E4" s="357"/>
      <c r="F4" s="557"/>
      <c r="G4" s="358"/>
      <c r="H4" s="358"/>
      <c r="I4" s="514"/>
      <c r="K4" s="514"/>
      <c r="L4" s="514"/>
      <c r="N4" s="515" t="s">
        <v>161</v>
      </c>
    </row>
    <row r="5" spans="1:15">
      <c r="A5" s="356" t="str">
        <f>ปร.6!A3</f>
        <v>ส่วนราชการ      เทศบาลตำบลห้วยยาง อ.กระนวน จ.ขอนแก่น</v>
      </c>
      <c r="B5" s="356"/>
      <c r="C5" s="356"/>
      <c r="D5" s="358"/>
      <c r="E5" s="358"/>
      <c r="F5" s="358"/>
      <c r="G5" s="358"/>
      <c r="H5" s="358"/>
      <c r="I5" s="514"/>
      <c r="J5" s="514"/>
      <c r="K5" s="514"/>
      <c r="L5" s="514"/>
      <c r="M5" s="516"/>
    </row>
    <row r="6" spans="1:15">
      <c r="A6" s="356" t="str">
        <f>ปร.6!A4</f>
        <v>ประเภท         ปรับปรุงซ่อมแซมระบบประปาหมู่บ้านแบบผิวดินขนาดกลาง</v>
      </c>
      <c r="B6" s="356"/>
      <c r="C6" s="356"/>
      <c r="D6" s="358"/>
      <c r="E6" s="559"/>
      <c r="F6" s="358"/>
      <c r="G6" s="358"/>
      <c r="H6" s="358"/>
      <c r="I6" s="514"/>
      <c r="J6" s="514"/>
      <c r="K6" s="514"/>
      <c r="L6" s="514"/>
      <c r="M6" s="516"/>
    </row>
    <row r="7" spans="1:15">
      <c r="A7" s="560" t="s">
        <v>215</v>
      </c>
      <c r="B7" s="560"/>
      <c r="C7" s="561"/>
      <c r="D7" s="516"/>
      <c r="E7" s="516"/>
      <c r="F7" s="358"/>
      <c r="G7" s="562"/>
      <c r="H7" s="471"/>
      <c r="I7" s="514"/>
      <c r="J7" s="562" t="s">
        <v>52</v>
      </c>
      <c r="K7" s="471" t="s">
        <v>274</v>
      </c>
      <c r="L7" s="514"/>
      <c r="M7" s="516"/>
    </row>
    <row r="8" spans="1:15" ht="23.25" customHeight="1">
      <c r="A8" s="514"/>
      <c r="B8" s="560"/>
      <c r="C8" s="561"/>
      <c r="D8" s="561"/>
      <c r="E8" s="471"/>
      <c r="F8" s="471"/>
      <c r="G8" s="514"/>
      <c r="H8" s="514"/>
      <c r="I8" s="517"/>
      <c r="J8" s="516"/>
      <c r="K8" s="514"/>
      <c r="L8" s="518"/>
      <c r="M8" s="516"/>
    </row>
    <row r="9" spans="1:15" ht="6" customHeight="1">
      <c r="A9" s="563"/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</row>
    <row r="10" spans="1:15" ht="15" customHeight="1">
      <c r="A10" s="520"/>
      <c r="B10" s="521"/>
      <c r="C10" s="522"/>
      <c r="D10" s="522"/>
      <c r="E10" s="522"/>
      <c r="F10" s="522"/>
      <c r="G10" s="522"/>
      <c r="H10" s="522"/>
      <c r="I10" s="522"/>
      <c r="J10" s="520"/>
      <c r="K10" s="523"/>
      <c r="L10" s="521"/>
      <c r="M10" s="523"/>
    </row>
    <row r="11" spans="1:15" ht="22.5" customHeight="1">
      <c r="A11" s="524" t="s">
        <v>3</v>
      </c>
      <c r="B11" s="525"/>
      <c r="C11" s="526" t="s">
        <v>19</v>
      </c>
      <c r="D11" s="526"/>
      <c r="E11" s="526"/>
      <c r="F11" s="526"/>
      <c r="G11" s="526"/>
      <c r="H11" s="526"/>
      <c r="I11" s="525"/>
      <c r="J11" s="597" t="s">
        <v>199</v>
      </c>
      <c r="K11" s="527" t="s">
        <v>200</v>
      </c>
      <c r="L11" s="598" t="s">
        <v>201</v>
      </c>
      <c r="M11" s="524" t="s">
        <v>8</v>
      </c>
    </row>
    <row r="12" spans="1:15" ht="21.75" customHeight="1">
      <c r="A12" s="528"/>
      <c r="B12" s="529"/>
      <c r="C12" s="530"/>
      <c r="D12" s="530"/>
      <c r="E12" s="530"/>
      <c r="F12" s="530"/>
      <c r="G12" s="530"/>
      <c r="H12" s="530"/>
      <c r="I12" s="529"/>
      <c r="J12" s="531" t="s">
        <v>202</v>
      </c>
      <c r="K12" s="532" t="s">
        <v>203</v>
      </c>
      <c r="L12" s="599" t="s">
        <v>192</v>
      </c>
      <c r="M12" s="533"/>
    </row>
    <row r="13" spans="1:15">
      <c r="A13" s="534">
        <v>1</v>
      </c>
      <c r="B13" s="535"/>
      <c r="C13" s="536" t="s">
        <v>204</v>
      </c>
      <c r="D13" s="514"/>
      <c r="E13" s="514"/>
      <c r="F13" s="514"/>
      <c r="G13" s="514"/>
      <c r="H13" s="514"/>
      <c r="I13" s="537"/>
      <c r="J13" s="539">
        <f>'เครื่องสูบน้ำดิบ-'!J17</f>
        <v>35400</v>
      </c>
      <c r="K13" s="540">
        <v>1.07</v>
      </c>
      <c r="L13" s="373">
        <f t="shared" ref="L13:L15" si="0">J13*K13</f>
        <v>37878</v>
      </c>
      <c r="M13" s="541"/>
      <c r="O13" s="538"/>
    </row>
    <row r="14" spans="1:15">
      <c r="A14" s="534">
        <v>2</v>
      </c>
      <c r="B14" s="535"/>
      <c r="C14" s="698" t="s">
        <v>273</v>
      </c>
      <c r="D14" s="514"/>
      <c r="E14" s="514"/>
      <c r="F14" s="514"/>
      <c r="G14" s="514"/>
      <c r="H14" s="514"/>
      <c r="I14" s="537"/>
      <c r="J14" s="539">
        <f>'เครื่องสูบน้ำดี- '!J17</f>
        <v>25200</v>
      </c>
      <c r="K14" s="540">
        <v>1.07</v>
      </c>
      <c r="L14" s="373">
        <f t="shared" si="0"/>
        <v>26964</v>
      </c>
      <c r="M14" s="541"/>
      <c r="O14" s="538"/>
    </row>
    <row r="15" spans="1:15">
      <c r="A15" s="534">
        <v>3</v>
      </c>
      <c r="B15" s="535"/>
      <c r="C15" s="536" t="s">
        <v>205</v>
      </c>
      <c r="D15" s="514"/>
      <c r="E15" s="514"/>
      <c r="F15" s="514"/>
      <c r="G15" s="514"/>
      <c r="H15" s="514"/>
      <c r="I15" s="537"/>
      <c r="J15" s="539">
        <f>คลอรีน!J12</f>
        <v>4500</v>
      </c>
      <c r="K15" s="540">
        <v>1.07</v>
      </c>
      <c r="L15" s="373">
        <f t="shared" si="0"/>
        <v>4815</v>
      </c>
      <c r="M15" s="600"/>
      <c r="O15" s="538"/>
    </row>
    <row r="16" spans="1:15">
      <c r="A16" s="674"/>
      <c r="B16" s="675"/>
      <c r="C16" s="676"/>
      <c r="D16" s="676"/>
      <c r="E16" s="676"/>
      <c r="F16" s="676"/>
      <c r="G16" s="676"/>
      <c r="H16" s="676"/>
      <c r="I16" s="677"/>
      <c r="J16" s="542"/>
      <c r="K16" s="543"/>
      <c r="L16" s="542"/>
      <c r="M16" s="544"/>
      <c r="O16" s="538"/>
    </row>
    <row r="17" spans="1:16">
      <c r="A17" s="601"/>
      <c r="B17" s="602"/>
      <c r="C17" s="603" t="s">
        <v>206</v>
      </c>
      <c r="D17" s="604"/>
      <c r="E17" s="604"/>
      <c r="F17" s="604"/>
      <c r="G17" s="604"/>
      <c r="H17" s="604"/>
      <c r="I17" s="605"/>
      <c r="J17" s="606"/>
      <c r="K17" s="607"/>
      <c r="L17" s="608">
        <f>SUM(L13:L15)</f>
        <v>69657</v>
      </c>
      <c r="M17" s="609"/>
      <c r="N17" s="610"/>
      <c r="O17" s="611"/>
      <c r="P17" s="612"/>
    </row>
    <row r="18" spans="1:16">
      <c r="A18" s="613"/>
      <c r="B18" s="614"/>
      <c r="C18" s="615" t="s">
        <v>31</v>
      </c>
      <c r="D18" s="616"/>
      <c r="E18" s="616"/>
      <c r="F18" s="616"/>
      <c r="G18" s="616"/>
      <c r="H18" s="616"/>
      <c r="I18" s="617"/>
      <c r="J18" s="618"/>
      <c r="K18" s="618"/>
      <c r="L18" s="574">
        <f>ROUNDDOWN(L17,-2)</f>
        <v>69600</v>
      </c>
      <c r="M18" s="619"/>
      <c r="N18" s="610"/>
      <c r="O18" s="611"/>
    </row>
    <row r="19" spans="1:16">
      <c r="A19" s="620"/>
      <c r="B19" s="621"/>
      <c r="C19" s="622" t="s">
        <v>162</v>
      </c>
      <c r="D19" s="622"/>
      <c r="E19" s="563"/>
      <c r="F19" s="563"/>
      <c r="G19" s="563"/>
      <c r="H19" s="623"/>
      <c r="I19" s="563"/>
      <c r="J19" s="545"/>
      <c r="K19" s="666" t="str">
        <f>CONCATENATE("(เงิน",BAHTTEXT(L18),")")</f>
        <v>(เงินหกหมื่นเก้าพันหกร้อยบาทถ้วน)</v>
      </c>
      <c r="L19" s="667"/>
      <c r="M19" s="668"/>
      <c r="N19" s="545"/>
      <c r="O19" s="624"/>
      <c r="P19" s="546"/>
    </row>
    <row r="20" spans="1:16">
      <c r="A20" s="519"/>
      <c r="B20" s="519"/>
      <c r="C20" s="625"/>
      <c r="D20" s="625"/>
      <c r="E20" s="519"/>
      <c r="F20" s="519"/>
      <c r="G20" s="519"/>
      <c r="H20" s="626"/>
      <c r="I20" s="519"/>
      <c r="J20" s="519"/>
      <c r="K20" s="519"/>
      <c r="L20" s="626"/>
      <c r="M20" s="627"/>
      <c r="O20" s="612"/>
      <c r="P20" s="612"/>
    </row>
    <row r="22" spans="1:16" ht="24">
      <c r="A22" s="699" t="s">
        <v>223</v>
      </c>
      <c r="B22" s="703"/>
      <c r="C22" s="703"/>
      <c r="D22" s="703"/>
      <c r="E22" s="703"/>
      <c r="F22" s="703"/>
      <c r="G22" s="703"/>
      <c r="H22" s="703"/>
      <c r="I22" s="703"/>
      <c r="J22" s="703"/>
      <c r="K22" s="449"/>
      <c r="L22" s="427"/>
    </row>
    <row r="23" spans="1:16">
      <c r="B23" s="426"/>
      <c r="C23" s="427"/>
      <c r="D23" s="408"/>
      <c r="E23" s="435"/>
      <c r="F23" s="436"/>
      <c r="G23" s="448"/>
      <c r="H23" s="449"/>
      <c r="I23" s="450"/>
      <c r="J23" s="449"/>
      <c r="K23" s="449"/>
      <c r="L23" s="427"/>
    </row>
    <row r="24" spans="1:16" ht="24">
      <c r="B24" s="702" t="s">
        <v>277</v>
      </c>
      <c r="C24" s="702"/>
      <c r="D24" s="702"/>
      <c r="E24" s="703"/>
      <c r="F24" s="703"/>
      <c r="G24" s="703"/>
      <c r="H24" s="705" t="s">
        <v>263</v>
      </c>
      <c r="I24" s="705"/>
      <c r="J24" s="705"/>
      <c r="K24" s="705"/>
      <c r="L24" s="705"/>
    </row>
    <row r="25" spans="1:16" ht="24">
      <c r="B25" s="704" t="s">
        <v>234</v>
      </c>
      <c r="C25" s="704"/>
      <c r="D25" s="704"/>
      <c r="E25" s="709"/>
      <c r="F25" s="709"/>
      <c r="G25" s="682"/>
      <c r="H25" s="704" t="s">
        <v>256</v>
      </c>
      <c r="I25" s="704"/>
      <c r="J25" s="704"/>
      <c r="K25" s="704"/>
      <c r="L25" s="704"/>
    </row>
    <row r="26" spans="1:16" ht="24">
      <c r="B26" s="706" t="s">
        <v>265</v>
      </c>
      <c r="C26" s="706"/>
      <c r="D26" s="706"/>
      <c r="E26" s="709"/>
      <c r="F26" s="709"/>
      <c r="G26" s="685"/>
      <c r="H26" s="706" t="s">
        <v>255</v>
      </c>
      <c r="I26" s="706"/>
      <c r="J26" s="706"/>
      <c r="K26" s="706"/>
      <c r="L26" s="706"/>
    </row>
    <row r="27" spans="1:16" ht="24">
      <c r="B27" s="706" t="s">
        <v>264</v>
      </c>
      <c r="C27" s="706"/>
      <c r="D27" s="706"/>
      <c r="E27" s="709"/>
      <c r="F27" s="709"/>
      <c r="G27" s="685"/>
      <c r="H27" s="708"/>
      <c r="I27" s="708"/>
      <c r="J27" s="708"/>
      <c r="K27" s="708"/>
      <c r="L27" s="708"/>
    </row>
    <row r="28" spans="1:16" ht="24">
      <c r="B28" s="684"/>
      <c r="C28" s="686"/>
      <c r="D28" s="686"/>
      <c r="E28" s="684"/>
      <c r="F28" s="684"/>
      <c r="G28" s="685"/>
      <c r="H28" s="684"/>
      <c r="I28" s="687"/>
      <c r="J28" s="687"/>
      <c r="K28" s="687"/>
      <c r="L28" s="684"/>
    </row>
    <row r="29" spans="1:16" ht="24">
      <c r="B29" s="706" t="s">
        <v>237</v>
      </c>
      <c r="C29" s="706"/>
      <c r="D29" s="706"/>
      <c r="E29" s="703"/>
      <c r="F29" s="703"/>
      <c r="G29" s="703"/>
      <c r="H29" s="703"/>
      <c r="I29" s="703"/>
      <c r="J29" s="703"/>
      <c r="K29" s="703"/>
      <c r="L29" s="703"/>
    </row>
    <row r="30" spans="1:16" ht="24">
      <c r="B30" s="704" t="s">
        <v>238</v>
      </c>
      <c r="C30" s="704"/>
      <c r="D30" s="704"/>
      <c r="E30" s="709"/>
      <c r="F30" s="709"/>
      <c r="G30" s="684"/>
      <c r="H30" s="708"/>
      <c r="I30" s="708"/>
      <c r="J30" s="708"/>
      <c r="K30" s="708"/>
      <c r="L30" s="708"/>
    </row>
    <row r="31" spans="1:16" ht="24">
      <c r="B31" s="704" t="s">
        <v>244</v>
      </c>
      <c r="C31" s="704"/>
      <c r="D31" s="704"/>
      <c r="E31" s="709"/>
      <c r="F31" s="709"/>
      <c r="G31" s="682"/>
      <c r="H31" s="705"/>
      <c r="I31" s="705"/>
      <c r="J31" s="705"/>
      <c r="K31" s="705"/>
      <c r="L31" s="705"/>
    </row>
    <row r="32" spans="1:16">
      <c r="B32" s="120"/>
      <c r="C32" s="51"/>
      <c r="D32" s="51"/>
      <c r="E32" s="120"/>
      <c r="F32" s="120"/>
      <c r="G32" s="120"/>
      <c r="H32" s="120"/>
      <c r="I32" s="120"/>
      <c r="J32" s="120"/>
      <c r="K32" s="120"/>
      <c r="L32" s="120"/>
    </row>
  </sheetData>
  <mergeCells count="14">
    <mergeCell ref="H30:L30"/>
    <mergeCell ref="H31:L31"/>
    <mergeCell ref="A22:J22"/>
    <mergeCell ref="B25:F25"/>
    <mergeCell ref="B26:F26"/>
    <mergeCell ref="B27:F27"/>
    <mergeCell ref="B30:F30"/>
    <mergeCell ref="B31:F31"/>
    <mergeCell ref="B29:L29"/>
    <mergeCell ref="H26:L26"/>
    <mergeCell ref="H27:L27"/>
    <mergeCell ref="B24:G24"/>
    <mergeCell ref="H24:L24"/>
    <mergeCell ref="H25:L25"/>
  </mergeCells>
  <phoneticPr fontId="49" type="noConversion"/>
  <pageMargins left="0" right="0" top="0.59055118110236227" bottom="0.78740157480314965" header="0.51181102362204722" footer="0.39370078740157483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8"/>
  <sheetViews>
    <sheetView zoomScale="75" workbookViewId="0">
      <selection activeCell="J19" sqref="J19"/>
    </sheetView>
  </sheetViews>
  <sheetFormatPr defaultRowHeight="21.75"/>
  <cols>
    <col min="1" max="1" width="9.7109375" style="120" customWidth="1"/>
    <col min="2" max="3" width="25.7109375" style="51" customWidth="1"/>
    <col min="4" max="5" width="7.7109375" style="120" customWidth="1"/>
    <col min="6" max="11" width="11.7109375" style="120" customWidth="1"/>
    <col min="12" max="16384" width="9.140625" style="120"/>
  </cols>
  <sheetData>
    <row r="1" spans="1:11" s="51" customFormat="1">
      <c r="A1" s="43" t="s">
        <v>48</v>
      </c>
      <c r="B1" s="44"/>
      <c r="C1" s="45" t="s">
        <v>98</v>
      </c>
      <c r="D1" s="46"/>
      <c r="E1" s="44"/>
      <c r="F1" s="47"/>
      <c r="G1" s="48"/>
      <c r="H1" s="48"/>
      <c r="I1" s="47"/>
      <c r="J1" s="49"/>
      <c r="K1" s="50"/>
    </row>
    <row r="2" spans="1:11" s="51" customFormat="1">
      <c r="A2" s="43" t="str">
        <f>'แบบ ปร.6'!$A$2</f>
        <v>สถานที่ก่อสร้าง</v>
      </c>
      <c r="B2" s="44"/>
      <c r="C2" s="53"/>
      <c r="D2" s="54"/>
      <c r="E2" s="44"/>
      <c r="F2" s="55" t="s">
        <v>14</v>
      </c>
      <c r="G2" s="56"/>
      <c r="H2" s="56" t="s">
        <v>67</v>
      </c>
      <c r="I2" s="55" t="s">
        <v>36</v>
      </c>
      <c r="J2" s="57"/>
      <c r="K2" s="58"/>
    </row>
    <row r="3" spans="1:11" s="51" customFormat="1">
      <c r="A3" s="43" t="s">
        <v>50</v>
      </c>
      <c r="B3" s="44"/>
      <c r="C3" s="45" t="str">
        <f>'แบบ ปร.6'!$A$4</f>
        <v>สำนักบริหารจัดการน้ำ  กรมทรัพยากรน้ำ</v>
      </c>
      <c r="D3" s="54"/>
      <c r="E3" s="44"/>
      <c r="F3" s="55"/>
      <c r="G3" s="56"/>
      <c r="H3" s="56"/>
      <c r="I3" s="55"/>
      <c r="J3" s="57"/>
      <c r="K3" s="58"/>
    </row>
    <row r="4" spans="1:11" s="51" customFormat="1">
      <c r="A4" s="43" t="e">
        <f>#REF!</f>
        <v>#REF!</v>
      </c>
      <c r="B4" s="44"/>
      <c r="C4" s="53"/>
      <c r="D4" s="54"/>
      <c r="E4" s="44"/>
      <c r="F4" s="55" t="s">
        <v>52</v>
      </c>
      <c r="G4" s="59">
        <f>'แบบ ปร.6'!$C$5</f>
        <v>37950</v>
      </c>
      <c r="H4" s="60"/>
      <c r="I4" s="47"/>
      <c r="J4" s="49"/>
      <c r="K4" s="50"/>
    </row>
    <row r="5" spans="1:11" s="51" customFormat="1">
      <c r="A5" s="61"/>
      <c r="B5" s="62"/>
      <c r="C5" s="62"/>
      <c r="D5" s="63"/>
      <c r="E5" s="62"/>
      <c r="F5" s="64"/>
      <c r="G5" s="65"/>
      <c r="H5" s="65"/>
      <c r="I5" s="64"/>
      <c r="J5" s="66"/>
    </row>
    <row r="6" spans="1:11" s="77" customFormat="1">
      <c r="A6" s="67" t="s">
        <v>3</v>
      </c>
      <c r="B6" s="68" t="s">
        <v>19</v>
      </c>
      <c r="C6" s="69"/>
      <c r="D6" s="70" t="s">
        <v>53</v>
      </c>
      <c r="E6" s="71"/>
      <c r="F6" s="72" t="s">
        <v>54</v>
      </c>
      <c r="G6" s="73"/>
      <c r="H6" s="72" t="s">
        <v>55</v>
      </c>
      <c r="I6" s="74"/>
      <c r="J6" s="75" t="s">
        <v>56</v>
      </c>
      <c r="K6" s="76" t="s">
        <v>8</v>
      </c>
    </row>
    <row r="7" spans="1:11" s="77" customFormat="1">
      <c r="A7" s="78"/>
      <c r="B7" s="79"/>
      <c r="C7" s="80"/>
      <c r="D7" s="81"/>
      <c r="E7" s="82"/>
      <c r="F7" s="83" t="s">
        <v>57</v>
      </c>
      <c r="G7" s="84" t="s">
        <v>47</v>
      </c>
      <c r="H7" s="83" t="s">
        <v>57</v>
      </c>
      <c r="I7" s="85" t="s">
        <v>47</v>
      </c>
      <c r="J7" s="86" t="s">
        <v>7</v>
      </c>
      <c r="K7" s="87"/>
    </row>
    <row r="8" spans="1:11">
      <c r="A8" s="113"/>
      <c r="B8" s="155" t="s">
        <v>68</v>
      </c>
      <c r="C8" s="140"/>
      <c r="D8" s="148"/>
      <c r="E8" s="122"/>
      <c r="F8" s="156"/>
      <c r="G8" s="118"/>
      <c r="H8" s="118"/>
      <c r="I8" s="118"/>
      <c r="J8" s="157"/>
      <c r="K8" s="119"/>
    </row>
    <row r="9" spans="1:11">
      <c r="A9" s="158" t="s">
        <v>69</v>
      </c>
      <c r="B9" s="146" t="str">
        <f>[1]GS.!$B$9</f>
        <v>ท่อเหล็กอาบสังกะสี+ข้อต่อยาว6ม. dia 3"</v>
      </c>
      <c r="C9" s="119"/>
      <c r="D9" s="115">
        <v>60</v>
      </c>
      <c r="E9" s="116" t="str">
        <f t="array" ref="E9:F9">[1]GS.!$C$9:$D$9</f>
        <v>ท่อน</v>
      </c>
      <c r="F9" s="121">
        <v>1340</v>
      </c>
      <c r="G9" s="118">
        <f t="shared" ref="G9:G26" si="0">IF(F9="-","-",D9*F9)</f>
        <v>80400</v>
      </c>
      <c r="H9" s="118">
        <f>[1]GS.!$E$9</f>
        <v>100</v>
      </c>
      <c r="I9" s="118">
        <f>IF(H9="-","-",D9*H9)</f>
        <v>6000</v>
      </c>
      <c r="J9" s="159">
        <f>SUM(G9,I9)</f>
        <v>86400</v>
      </c>
      <c r="K9" s="119"/>
    </row>
    <row r="10" spans="1:11">
      <c r="A10" s="158" t="s">
        <v>70</v>
      </c>
      <c r="B10" s="146" t="str">
        <f>[1]GS.!$B$7</f>
        <v>ท่อเหล็กอาบสังกะสี+ข้อต่อยาว6ม. dia 2"</v>
      </c>
      <c r="C10" s="119"/>
      <c r="D10" s="115"/>
      <c r="E10" s="116" t="str">
        <f t="array" ref="E10:F10">[1]GS.!$C$7:$D$7</f>
        <v>ท่อน</v>
      </c>
      <c r="F10" s="121">
        <v>814</v>
      </c>
      <c r="G10" s="118">
        <f t="shared" si="0"/>
        <v>0</v>
      </c>
      <c r="H10" s="118">
        <f>[1]GS.!$E$7</f>
        <v>100</v>
      </c>
      <c r="I10" s="118">
        <f>IF(H10="-","-",D10*H10)</f>
        <v>0</v>
      </c>
      <c r="J10" s="159">
        <f>SUM(G10,I10)</f>
        <v>0</v>
      </c>
      <c r="K10" s="119"/>
    </row>
    <row r="11" spans="1:11">
      <c r="A11" s="158" t="s">
        <v>71</v>
      </c>
      <c r="B11" s="146" t="str">
        <f>[1]GS.!$B$64</f>
        <v>ข้อโค้งเหล็กอาบสังกะสี 90 ม-ม dia 3"</v>
      </c>
      <c r="C11" s="119"/>
      <c r="D11" s="115"/>
      <c r="E11" s="116" t="str">
        <f t="array" ref="E11:F11">[1]GS.!$C$64:$D$64</f>
        <v>ตัว</v>
      </c>
      <c r="F11" s="121">
        <v>394</v>
      </c>
      <c r="G11" s="118">
        <f t="shared" si="0"/>
        <v>0</v>
      </c>
      <c r="H11" s="121" t="s">
        <v>61</v>
      </c>
      <c r="I11" s="121" t="s">
        <v>61</v>
      </c>
      <c r="J11" s="159">
        <f>SUM(G11,I11)</f>
        <v>0</v>
      </c>
      <c r="K11" s="119"/>
    </row>
    <row r="12" spans="1:11">
      <c r="A12" s="158" t="s">
        <v>72</v>
      </c>
      <c r="B12" s="146" t="str">
        <f>[1]GS.!$B$62</f>
        <v>ข้อโค้งเหล็กอาบสังกะสี 90 ม-ม dia 2"</v>
      </c>
      <c r="C12" s="119"/>
      <c r="D12" s="115"/>
      <c r="E12" s="116" t="str">
        <f t="array" ref="E12:F12">[1]GS.!$C$62:$D$62</f>
        <v>ตัว</v>
      </c>
      <c r="F12" s="121">
        <v>135</v>
      </c>
      <c r="G12" s="118">
        <f t="shared" si="0"/>
        <v>0</v>
      </c>
      <c r="H12" s="121" t="s">
        <v>61</v>
      </c>
      <c r="I12" s="121" t="s">
        <v>61</v>
      </c>
      <c r="J12" s="159">
        <f>SUM(G12,I12)</f>
        <v>0</v>
      </c>
      <c r="K12" s="119"/>
    </row>
    <row r="13" spans="1:11">
      <c r="A13" s="158" t="s">
        <v>73</v>
      </c>
      <c r="B13" s="146"/>
      <c r="C13" s="119"/>
      <c r="D13" s="115"/>
      <c r="E13" s="116"/>
      <c r="F13" s="121"/>
      <c r="G13" s="118"/>
      <c r="H13" s="118"/>
      <c r="I13" s="118"/>
      <c r="J13" s="157"/>
      <c r="K13" s="119"/>
    </row>
    <row r="14" spans="1:11">
      <c r="A14" s="158"/>
      <c r="B14" s="160" t="s">
        <v>74</v>
      </c>
      <c r="C14" s="141"/>
      <c r="D14" s="161"/>
      <c r="E14" s="162"/>
      <c r="F14" s="156"/>
      <c r="G14" s="118"/>
      <c r="H14" s="121"/>
      <c r="I14" s="121"/>
      <c r="J14" s="157"/>
      <c r="K14" s="119"/>
    </row>
    <row r="15" spans="1:11">
      <c r="A15" s="158" t="s">
        <v>75</v>
      </c>
      <c r="B15" s="146" t="str">
        <f>[1]GS.!$B$9</f>
        <v>ท่อเหล็กอาบสังกะสี+ข้อต่อยาว6ม. dia 3"</v>
      </c>
      <c r="C15" s="119"/>
      <c r="D15" s="115"/>
      <c r="E15" s="116" t="str">
        <f t="array" ref="E15:F15">[1]GS.!$C$9:$D$9</f>
        <v>ท่อน</v>
      </c>
      <c r="F15" s="121">
        <v>1340</v>
      </c>
      <c r="G15" s="118">
        <f t="shared" si="0"/>
        <v>0</v>
      </c>
      <c r="H15" s="118">
        <f>[1]GS.!$E$9</f>
        <v>100</v>
      </c>
      <c r="I15" s="118">
        <f>IF(H15="-","-",D15*H15)</f>
        <v>0</v>
      </c>
      <c r="J15" s="159">
        <f>SUM(G15,I15)</f>
        <v>0</v>
      </c>
      <c r="K15" s="119"/>
    </row>
    <row r="16" spans="1:11">
      <c r="A16" s="158" t="s">
        <v>76</v>
      </c>
      <c r="B16" s="146" t="str">
        <f>[1]GS.!$B$64</f>
        <v>ข้อโค้งเหล็กอาบสังกะสี 90 ม-ม dia 3"</v>
      </c>
      <c r="C16" s="119"/>
      <c r="D16" s="115"/>
      <c r="E16" s="116" t="str">
        <f t="array" ref="E16:F16">[1]GS.!$C$64:$D$64</f>
        <v>ตัว</v>
      </c>
      <c r="F16" s="121">
        <v>394</v>
      </c>
      <c r="G16" s="118">
        <f t="shared" si="0"/>
        <v>0</v>
      </c>
      <c r="H16" s="121" t="s">
        <v>61</v>
      </c>
      <c r="I16" s="121" t="s">
        <v>61</v>
      </c>
      <c r="J16" s="159">
        <f>SUM(G16,I16)</f>
        <v>0</v>
      </c>
      <c r="K16" s="119"/>
    </row>
    <row r="17" spans="1:11">
      <c r="A17" s="158" t="s">
        <v>77</v>
      </c>
      <c r="B17" s="146" t="str">
        <f>[1]ฟุตวาล์ว!$B$9</f>
        <v>ฟุตวาล์วทองเหลือง dia 3"</v>
      </c>
      <c r="C17" s="140"/>
      <c r="D17" s="115"/>
      <c r="E17" s="116" t="str">
        <f t="array" ref="E17:F17">[1]ฟุตวาล์ว!$C$9:$D$9</f>
        <v>ชุด</v>
      </c>
      <c r="F17" s="121">
        <v>750</v>
      </c>
      <c r="G17" s="118">
        <f t="shared" si="0"/>
        <v>0</v>
      </c>
      <c r="H17" s="121" t="s">
        <v>61</v>
      </c>
      <c r="I17" s="121" t="s">
        <v>61</v>
      </c>
      <c r="J17" s="159">
        <f>SUM(G17,I17)</f>
        <v>0</v>
      </c>
      <c r="K17" s="119"/>
    </row>
    <row r="18" spans="1:11">
      <c r="A18" s="158" t="s">
        <v>78</v>
      </c>
      <c r="B18" s="146"/>
      <c r="C18" s="119"/>
      <c r="D18" s="115"/>
      <c r="E18" s="116"/>
      <c r="F18" s="121"/>
      <c r="G18" s="118"/>
      <c r="H18" s="118"/>
      <c r="I18" s="121"/>
      <c r="J18" s="157"/>
      <c r="K18" s="119"/>
    </row>
    <row r="19" spans="1:11">
      <c r="A19" s="113"/>
      <c r="B19" s="163" t="s">
        <v>79</v>
      </c>
      <c r="C19" s="119"/>
      <c r="D19" s="115"/>
      <c r="E19" s="116"/>
      <c r="F19" s="121"/>
      <c r="G19" s="118"/>
      <c r="H19" s="118"/>
      <c r="I19" s="118"/>
      <c r="J19" s="157"/>
      <c r="K19" s="119"/>
    </row>
    <row r="20" spans="1:11">
      <c r="A20" s="158" t="s">
        <v>80</v>
      </c>
      <c r="B20" s="146" t="str">
        <f t="array" ref="B20:B21">'[1]อื่น ๆ'!$B$53:$B$54</f>
        <v xml:space="preserve">สายยางอ่อน dia. 1/2 "   </v>
      </c>
      <c r="C20" s="140"/>
      <c r="D20" s="115"/>
      <c r="E20" s="116" t="str">
        <f t="array" ref="E20:F21">'[1]อื่น ๆ'!$C$53:$D$54</f>
        <v>ม.</v>
      </c>
      <c r="F20" s="121">
        <v>8</v>
      </c>
      <c r="G20" s="118">
        <f t="shared" si="0"/>
        <v>0</v>
      </c>
      <c r="H20" s="121" t="s">
        <v>61</v>
      </c>
      <c r="I20" s="121" t="s">
        <v>61</v>
      </c>
      <c r="J20" s="159">
        <f>SUM(G20,I20)</f>
        <v>0</v>
      </c>
      <c r="K20" s="119"/>
    </row>
    <row r="21" spans="1:11">
      <c r="A21" s="158" t="s">
        <v>81</v>
      </c>
      <c r="B21" s="146" t="str">
        <v>เสารับท่อส่งน้ำดิบ ด้านทางดูดน้ำ</v>
      </c>
      <c r="C21" s="119"/>
      <c r="D21" s="115"/>
      <c r="E21" s="116" t="str">
        <v>ช่วง</v>
      </c>
      <c r="F21" s="121">
        <v>4500</v>
      </c>
      <c r="G21" s="118">
        <f t="shared" si="0"/>
        <v>0</v>
      </c>
      <c r="H21" s="121" t="s">
        <v>61</v>
      </c>
      <c r="I21" s="121" t="s">
        <v>61</v>
      </c>
      <c r="J21" s="159">
        <f>SUM(G21,I21)</f>
        <v>0</v>
      </c>
      <c r="K21" s="119"/>
    </row>
    <row r="22" spans="1:11">
      <c r="A22" s="158" t="s">
        <v>82</v>
      </c>
      <c r="B22" s="146"/>
      <c r="C22" s="119"/>
      <c r="D22" s="115"/>
      <c r="E22" s="116"/>
      <c r="F22" s="121"/>
      <c r="G22" s="118"/>
      <c r="H22" s="121"/>
      <c r="I22" s="121"/>
      <c r="J22" s="157"/>
      <c r="K22" s="119"/>
    </row>
    <row r="23" spans="1:11" s="51" customFormat="1">
      <c r="A23" s="124"/>
      <c r="B23" s="125"/>
      <c r="C23" s="126" t="s">
        <v>59</v>
      </c>
      <c r="D23" s="127"/>
      <c r="E23" s="128"/>
      <c r="F23" s="129"/>
      <c r="G23" s="130">
        <f>SUM(G8:G22)</f>
        <v>80400</v>
      </c>
      <c r="H23" s="131"/>
      <c r="I23" s="130">
        <f>SUM(I8:I22)</f>
        <v>6000</v>
      </c>
      <c r="J23" s="164">
        <f>SUM(J8:J22)</f>
        <v>86400</v>
      </c>
      <c r="K23" s="133"/>
    </row>
    <row r="24" spans="1:11" s="51" customFormat="1">
      <c r="A24" s="88"/>
      <c r="B24" s="114"/>
      <c r="C24" s="134" t="s">
        <v>60</v>
      </c>
      <c r="D24" s="135"/>
      <c r="E24" s="90"/>
      <c r="F24" s="91"/>
      <c r="G24" s="136">
        <f>SUM(G23)</f>
        <v>80400</v>
      </c>
      <c r="H24" s="91"/>
      <c r="I24" s="136">
        <f>SUM(I23)</f>
        <v>6000</v>
      </c>
      <c r="J24" s="165">
        <f>SUM(G24,I24)</f>
        <v>86400</v>
      </c>
      <c r="K24" s="137"/>
    </row>
    <row r="25" spans="1:11">
      <c r="A25" s="113"/>
      <c r="B25" s="163" t="s">
        <v>83</v>
      </c>
      <c r="C25" s="119"/>
      <c r="D25" s="115" t="s">
        <v>6</v>
      </c>
      <c r="E25" s="116"/>
      <c r="F25" s="121"/>
      <c r="G25" s="118"/>
      <c r="H25" s="121"/>
      <c r="I25" s="121"/>
      <c r="J25" s="119"/>
      <c r="K25" s="119"/>
    </row>
    <row r="26" spans="1:11">
      <c r="A26" s="158" t="s">
        <v>62</v>
      </c>
      <c r="B26" s="146" t="str">
        <f>[1]ประตูน้ำ!$B$49</f>
        <v>ประตูน้ำเหล็กหล่อใต้ดิน-บนดิน ธรรมดา dia 10"</v>
      </c>
      <c r="C26" s="140"/>
      <c r="D26" s="115"/>
      <c r="E26" s="116" t="str">
        <f t="array" ref="E26:F26">[1]ประตูน้ำ!$C$49:$D$49</f>
        <v>ชุด</v>
      </c>
      <c r="F26" s="121">
        <v>9570</v>
      </c>
      <c r="G26" s="118">
        <f t="shared" si="0"/>
        <v>0</v>
      </c>
      <c r="H26" s="121" t="s">
        <v>61</v>
      </c>
      <c r="I26" s="121" t="s">
        <v>61</v>
      </c>
      <c r="J26" s="159">
        <f>SUM(G26,I26)</f>
        <v>0</v>
      </c>
      <c r="K26" s="119"/>
    </row>
    <row r="27" spans="1:11" ht="23.25" customHeight="1">
      <c r="A27" s="158" t="s">
        <v>63</v>
      </c>
      <c r="B27" s="146"/>
      <c r="C27" s="119"/>
      <c r="D27" s="115" t="s">
        <v>6</v>
      </c>
      <c r="E27" s="116"/>
      <c r="F27" s="121"/>
      <c r="G27" s="118" t="s">
        <v>6</v>
      </c>
      <c r="H27" s="121"/>
      <c r="I27" s="121"/>
      <c r="J27" s="159"/>
      <c r="K27" s="119"/>
    </row>
    <row r="28" spans="1:11" ht="23.25" customHeight="1">
      <c r="A28" s="158"/>
      <c r="B28" s="146"/>
      <c r="C28" s="119"/>
      <c r="D28" s="115"/>
      <c r="E28" s="116"/>
      <c r="F28" s="121"/>
      <c r="G28" s="118"/>
      <c r="H28" s="121"/>
      <c r="I28" s="121"/>
      <c r="J28" s="159"/>
      <c r="K28" s="119"/>
    </row>
    <row r="29" spans="1:11" ht="23.25" customHeight="1">
      <c r="A29" s="158"/>
      <c r="B29" s="146"/>
      <c r="C29" s="119"/>
      <c r="D29" s="115"/>
      <c r="E29" s="116"/>
      <c r="F29" s="121"/>
      <c r="G29" s="118"/>
      <c r="H29" s="121"/>
      <c r="I29" s="121"/>
      <c r="J29" s="159"/>
      <c r="K29" s="119"/>
    </row>
    <row r="30" spans="1:11" s="77" customFormat="1">
      <c r="A30" s="95"/>
      <c r="B30" s="96"/>
      <c r="C30" s="97" t="s">
        <v>42</v>
      </c>
      <c r="D30" s="98"/>
      <c r="E30" s="99"/>
      <c r="F30" s="100"/>
      <c r="G30" s="101">
        <f>SUM(G24:G29)</f>
        <v>80400</v>
      </c>
      <c r="H30" s="102"/>
      <c r="I30" s="101">
        <f>SUM(I24:I29)</f>
        <v>6000</v>
      </c>
      <c r="J30" s="104">
        <f>SUM(J24:J29)</f>
        <v>86400</v>
      </c>
      <c r="K30" s="103"/>
    </row>
    <row r="31" spans="1:11" s="92" customFormat="1">
      <c r="A31" s="86"/>
      <c r="B31" s="105"/>
      <c r="C31" s="106" t="s">
        <v>58</v>
      </c>
      <c r="D31" s="107"/>
      <c r="E31" s="108"/>
      <c r="F31" s="109"/>
      <c r="G31" s="110"/>
      <c r="H31" s="111"/>
      <c r="I31" s="110"/>
      <c r="J31" s="110">
        <f>ROUNDDOWN(J30,0)</f>
        <v>86400</v>
      </c>
      <c r="K31" s="112"/>
    </row>
    <row r="34" spans="1:11">
      <c r="A34" s="120" t="s">
        <v>102</v>
      </c>
      <c r="F34" s="150" t="s">
        <v>33</v>
      </c>
      <c r="G34" s="120" t="s">
        <v>105</v>
      </c>
    </row>
    <row r="35" spans="1:11">
      <c r="B35" s="51" t="s">
        <v>101</v>
      </c>
      <c r="F35" s="150"/>
      <c r="G35" s="51" t="s">
        <v>104</v>
      </c>
      <c r="H35" s="63"/>
      <c r="I35" s="63"/>
      <c r="J35" s="63"/>
      <c r="K35" s="63"/>
    </row>
    <row r="36" spans="1:11">
      <c r="F36" s="150"/>
      <c r="H36" s="63"/>
      <c r="I36" s="63"/>
      <c r="J36" s="63"/>
      <c r="K36" s="63"/>
    </row>
    <row r="37" spans="1:11">
      <c r="A37" s="120" t="s">
        <v>103</v>
      </c>
      <c r="F37" s="150" t="s">
        <v>34</v>
      </c>
      <c r="G37" s="120" t="s">
        <v>105</v>
      </c>
      <c r="H37" s="63"/>
      <c r="I37" s="63"/>
      <c r="J37" s="63"/>
      <c r="K37" s="63"/>
    </row>
    <row r="38" spans="1:11">
      <c r="B38" s="51" t="s">
        <v>101</v>
      </c>
      <c r="G38" s="51" t="s">
        <v>104</v>
      </c>
      <c r="H38" s="63"/>
      <c r="I38" s="63"/>
      <c r="J38" s="63"/>
      <c r="K38" s="63"/>
    </row>
  </sheetData>
  <phoneticPr fontId="31" type="noConversion"/>
  <printOptions horizontalCentered="1"/>
  <pageMargins left="0.78740157480314965" right="0.59055118110236227" top="0.78740157480314965" bottom="0.78740157480314965" header="0.59055118110236227" footer="0.59055118110236227"/>
  <pageSetup paperSize="9" orientation="landscape" horizontalDpi="4294967295" r:id="rId1"/>
  <headerFooter alignWithMargins="0">
    <oddHeader>&amp;Rแบบ ปร.4 แผ่นที่ &amp;P/2</oddHeader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28"/>
  <sheetViews>
    <sheetView topLeftCell="A19" zoomScale="75" workbookViewId="0">
      <selection sqref="A1:L32"/>
    </sheetView>
  </sheetViews>
  <sheetFormatPr defaultRowHeight="21.75"/>
  <cols>
    <col min="1" max="1" width="6.85546875" style="120" customWidth="1"/>
    <col min="2" max="2" width="23.85546875" style="51" customWidth="1"/>
    <col min="3" max="3" width="14.140625" style="51" customWidth="1"/>
    <col min="4" max="4" width="5.28515625" style="120" customWidth="1"/>
    <col min="5" max="5" width="5.85546875" style="120" customWidth="1"/>
    <col min="6" max="6" width="11.7109375" style="120" customWidth="1"/>
    <col min="7" max="7" width="10.28515625" style="120" customWidth="1"/>
    <col min="8" max="8" width="12" style="120" customWidth="1"/>
    <col min="9" max="10" width="10.140625" style="120" customWidth="1"/>
    <col min="11" max="11" width="10.42578125" style="120" customWidth="1"/>
    <col min="12" max="16384" width="9.140625" style="120"/>
  </cols>
  <sheetData>
    <row r="1" spans="1:12" s="51" customFormat="1" ht="21.75" customHeight="1">
      <c r="A1" s="475" t="s">
        <v>48</v>
      </c>
      <c r="B1" s="476"/>
      <c r="C1" s="45" t="s">
        <v>279</v>
      </c>
      <c r="D1" s="477"/>
      <c r="E1" s="476"/>
      <c r="F1" s="478"/>
      <c r="G1" s="479"/>
      <c r="H1" s="479"/>
      <c r="I1" s="478"/>
      <c r="J1" s="480"/>
      <c r="K1" s="50"/>
    </row>
    <row r="2" spans="1:12" s="51" customFormat="1" ht="21.75" customHeight="1">
      <c r="A2" s="475" t="str">
        <f>ปร.6!A5</f>
        <v>สถานที่ก่อสร้าง หมู่ 5 บ.โคกล่าม ต.ห้วยยาง อ.กระนวน จ.ขอนแก่น</v>
      </c>
      <c r="B2" s="476"/>
      <c r="C2" s="53"/>
      <c r="D2" s="481"/>
      <c r="E2" s="476"/>
      <c r="F2" s="482"/>
      <c r="G2" s="60"/>
      <c r="H2" s="482" t="s">
        <v>14</v>
      </c>
      <c r="I2" s="60" t="s">
        <v>49</v>
      </c>
      <c r="J2" s="56"/>
      <c r="K2" s="58"/>
    </row>
    <row r="3" spans="1:12" s="51" customFormat="1" ht="21.75" customHeight="1">
      <c r="A3" s="475" t="str">
        <f>ปร.6!A3</f>
        <v>ส่วนราชการ      เทศบาลตำบลห้วยยาง อ.กระนวน จ.ขอนแก่น</v>
      </c>
      <c r="B3" s="476"/>
      <c r="C3" s="45"/>
      <c r="D3" s="481"/>
      <c r="E3" s="476"/>
      <c r="F3" s="482"/>
      <c r="G3" s="56"/>
      <c r="H3" s="56"/>
      <c r="I3" s="482"/>
      <c r="J3" s="57"/>
      <c r="K3" s="58"/>
    </row>
    <row r="4" spans="1:12" s="51" customFormat="1" ht="21.75" customHeight="1">
      <c r="A4" s="475" t="str">
        <f>'ปร.5(ก)'!A9</f>
        <v>ประมาณราคา     นายรัฐพล บุรพันธ์ วิศวกรโยธา</v>
      </c>
      <c r="B4" s="476"/>
      <c r="C4" s="53"/>
      <c r="D4" s="481"/>
      <c r="E4" s="476"/>
      <c r="F4" s="482" t="s">
        <v>52</v>
      </c>
      <c r="G4" s="471" t="s">
        <v>274</v>
      </c>
      <c r="H4" s="60"/>
      <c r="I4" s="478"/>
      <c r="J4" s="480"/>
      <c r="K4" s="50"/>
    </row>
    <row r="5" spans="1:12" s="51" customFormat="1" ht="21.75" customHeight="1">
      <c r="A5" s="436"/>
      <c r="B5" s="483"/>
      <c r="C5" s="483"/>
      <c r="D5" s="484"/>
      <c r="E5" s="483"/>
      <c r="F5" s="485"/>
      <c r="G5" s="486"/>
      <c r="H5" s="486"/>
      <c r="I5" s="485"/>
      <c r="J5" s="487"/>
    </row>
    <row r="6" spans="1:12" s="495" customFormat="1" ht="21.75" customHeight="1">
      <c r="A6" s="76" t="s">
        <v>3</v>
      </c>
      <c r="B6" s="488" t="s">
        <v>19</v>
      </c>
      <c r="C6" s="489"/>
      <c r="D6" s="490" t="s">
        <v>53</v>
      </c>
      <c r="E6" s="491"/>
      <c r="F6" s="492" t="s">
        <v>54</v>
      </c>
      <c r="G6" s="493"/>
      <c r="H6" s="492" t="s">
        <v>55</v>
      </c>
      <c r="I6" s="494"/>
      <c r="J6" s="75" t="s">
        <v>56</v>
      </c>
      <c r="K6" s="76" t="s">
        <v>8</v>
      </c>
    </row>
    <row r="7" spans="1:12" s="495" customFormat="1" ht="21.75" customHeight="1">
      <c r="A7" s="86"/>
      <c r="B7" s="496"/>
      <c r="C7" s="108"/>
      <c r="D7" s="497"/>
      <c r="E7" s="498"/>
      <c r="F7" s="663" t="s">
        <v>57</v>
      </c>
      <c r="G7" s="499" t="s">
        <v>47</v>
      </c>
      <c r="H7" s="663" t="s">
        <v>57</v>
      </c>
      <c r="I7" s="500" t="s">
        <v>47</v>
      </c>
      <c r="J7" s="86" t="s">
        <v>7</v>
      </c>
      <c r="K7" s="501"/>
    </row>
    <row r="8" spans="1:12" ht="21.75" customHeight="1">
      <c r="A8" s="113">
        <v>1</v>
      </c>
      <c r="B8" s="51" t="s">
        <v>279</v>
      </c>
      <c r="D8" s="115">
        <v>1</v>
      </c>
      <c r="E8" s="116" t="s">
        <v>278</v>
      </c>
      <c r="F8" s="121"/>
      <c r="G8" s="118"/>
      <c r="H8" s="664"/>
      <c r="I8" s="121"/>
      <c r="J8" s="159"/>
      <c r="K8" s="724" t="s">
        <v>280</v>
      </c>
    </row>
    <row r="9" spans="1:12" ht="21.75" customHeight="1">
      <c r="A9" s="113"/>
      <c r="B9" s="495"/>
      <c r="D9" s="115"/>
      <c r="E9" s="116"/>
      <c r="F9" s="121"/>
      <c r="G9" s="118"/>
      <c r="H9" s="664"/>
      <c r="I9" s="121"/>
      <c r="J9" s="159"/>
      <c r="K9" s="724" t="s">
        <v>281</v>
      </c>
    </row>
    <row r="10" spans="1:12" ht="21.75" customHeight="1">
      <c r="A10" s="113"/>
      <c r="B10" s="141"/>
      <c r="C10" s="408"/>
      <c r="D10" s="142"/>
      <c r="E10" s="139"/>
      <c r="F10" s="149"/>
      <c r="G10" s="191"/>
      <c r="H10" s="121"/>
      <c r="I10" s="398"/>
      <c r="J10" s="191"/>
      <c r="K10" s="724" t="s">
        <v>282</v>
      </c>
    </row>
    <row r="11" spans="1:12" ht="21.75" customHeight="1">
      <c r="A11" s="113"/>
      <c r="B11" s="495"/>
      <c r="C11" s="408"/>
      <c r="D11" s="115"/>
      <c r="E11" s="116"/>
      <c r="F11" s="117"/>
      <c r="G11" s="191"/>
      <c r="H11" s="121"/>
      <c r="I11" s="398"/>
      <c r="J11" s="191"/>
      <c r="K11" s="724" t="s">
        <v>283</v>
      </c>
    </row>
    <row r="12" spans="1:12" ht="21.75" customHeight="1">
      <c r="A12" s="282"/>
      <c r="B12" s="665"/>
      <c r="C12" s="454"/>
      <c r="D12" s="444"/>
      <c r="E12" s="283"/>
      <c r="F12" s="445"/>
      <c r="G12" s="110"/>
      <c r="H12" s="110"/>
      <c r="I12" s="110"/>
      <c r="J12" s="110"/>
      <c r="K12" s="285"/>
    </row>
    <row r="13" spans="1:12" ht="21.75" customHeight="1">
      <c r="A13" s="671"/>
      <c r="B13" s="495"/>
      <c r="C13" s="408"/>
      <c r="D13" s="446"/>
      <c r="E13" s="139"/>
      <c r="F13" s="447"/>
      <c r="G13" s="449"/>
      <c r="H13" s="449"/>
      <c r="I13" s="449"/>
      <c r="J13" s="449"/>
      <c r="K13" s="51"/>
    </row>
    <row r="14" spans="1:12" ht="21.75" customHeight="1">
      <c r="A14" s="671"/>
      <c r="B14" s="495"/>
      <c r="C14" s="408"/>
      <c r="D14" s="446"/>
      <c r="E14" s="139"/>
      <c r="F14" s="447"/>
      <c r="G14" s="449"/>
      <c r="H14" s="449"/>
      <c r="I14" s="449"/>
      <c r="J14" s="449"/>
      <c r="K14" s="51"/>
    </row>
    <row r="15" spans="1:12" ht="21.75" customHeight="1">
      <c r="A15" s="671"/>
      <c r="B15" s="699" t="s">
        <v>223</v>
      </c>
      <c r="C15" s="700"/>
      <c r="D15" s="700"/>
      <c r="E15" s="700"/>
      <c r="F15" s="700"/>
      <c r="G15" s="700"/>
      <c r="H15" s="700"/>
      <c r="I15" s="701"/>
      <c r="J15" s="449"/>
      <c r="K15" s="449"/>
      <c r="L15" s="427"/>
    </row>
    <row r="16" spans="1:12" ht="21.75" customHeight="1">
      <c r="A16" s="671"/>
      <c r="B16" s="695"/>
      <c r="C16" s="696"/>
      <c r="D16" s="696"/>
      <c r="E16" s="696"/>
      <c r="F16" s="696"/>
      <c r="G16" s="696"/>
      <c r="H16" s="696"/>
      <c r="I16" s="697"/>
      <c r="J16" s="449"/>
      <c r="K16" s="449"/>
      <c r="L16" s="427"/>
    </row>
    <row r="17" spans="1:12" ht="21.75" customHeight="1">
      <c r="B17" s="426"/>
      <c r="C17" s="427"/>
      <c r="D17" s="408"/>
      <c r="E17" s="435"/>
      <c r="F17" s="436"/>
      <c r="G17" s="448"/>
      <c r="H17" s="449"/>
      <c r="I17" s="450"/>
      <c r="J17" s="449"/>
      <c r="K17" s="449"/>
      <c r="L17" s="427"/>
    </row>
    <row r="18" spans="1:12" ht="21.75" customHeight="1">
      <c r="B18" s="702" t="s">
        <v>269</v>
      </c>
      <c r="C18" s="702"/>
      <c r="D18" s="702"/>
      <c r="E18" s="703"/>
      <c r="F18" s="703"/>
      <c r="G18" s="703"/>
      <c r="H18" s="704" t="s">
        <v>268</v>
      </c>
      <c r="I18" s="704"/>
      <c r="J18" s="704"/>
      <c r="K18" s="704"/>
      <c r="L18" s="704"/>
    </row>
    <row r="19" spans="1:12" ht="35.1" customHeight="1">
      <c r="B19" s="705" t="s">
        <v>226</v>
      </c>
      <c r="C19" s="705"/>
      <c r="D19" s="705"/>
      <c r="E19" s="682"/>
      <c r="F19" s="682"/>
      <c r="G19" s="682"/>
      <c r="H19" s="704" t="s">
        <v>233</v>
      </c>
      <c r="I19" s="704"/>
      <c r="J19" s="704"/>
      <c r="K19" s="704"/>
      <c r="L19" s="704"/>
    </row>
    <row r="20" spans="1:12" ht="28.5" customHeight="1">
      <c r="B20" s="707" t="s">
        <v>228</v>
      </c>
      <c r="C20" s="707"/>
      <c r="D20" s="707"/>
      <c r="E20" s="684"/>
      <c r="F20" s="684"/>
      <c r="G20" s="685"/>
      <c r="H20" s="706" t="s">
        <v>243</v>
      </c>
      <c r="I20" s="706"/>
      <c r="J20" s="706"/>
      <c r="K20" s="706"/>
      <c r="L20" s="706"/>
    </row>
    <row r="21" spans="1:12" ht="21.75" customHeight="1">
      <c r="A21" s="120" t="s">
        <v>103</v>
      </c>
      <c r="B21" s="707" t="s">
        <v>230</v>
      </c>
      <c r="C21" s="707"/>
      <c r="D21" s="707"/>
      <c r="E21" s="684"/>
      <c r="F21" s="684"/>
      <c r="G21" s="685"/>
      <c r="H21" s="708"/>
      <c r="I21" s="708"/>
      <c r="J21" s="708"/>
      <c r="K21" s="708"/>
      <c r="L21" s="708"/>
    </row>
    <row r="22" spans="1:12" ht="35.1" customHeight="1">
      <c r="B22" s="684"/>
      <c r="C22" s="686"/>
      <c r="D22" s="686"/>
      <c r="E22" s="684"/>
      <c r="F22" s="684"/>
      <c r="G22" s="685"/>
      <c r="H22" s="684"/>
      <c r="I22" s="687"/>
      <c r="J22" s="687"/>
      <c r="K22" s="687"/>
      <c r="L22" s="684"/>
    </row>
    <row r="23" spans="1:12" ht="21.75" customHeight="1">
      <c r="B23" s="706" t="s">
        <v>270</v>
      </c>
      <c r="C23" s="706"/>
      <c r="D23" s="706"/>
      <c r="E23" s="703"/>
      <c r="F23" s="703"/>
      <c r="G23" s="703"/>
      <c r="H23" s="707"/>
      <c r="I23" s="707"/>
      <c r="J23" s="707"/>
      <c r="K23" s="707"/>
      <c r="L23" s="707"/>
    </row>
    <row r="24" spans="1:12" ht="21.75" customHeight="1">
      <c r="B24" s="705" t="s">
        <v>232</v>
      </c>
      <c r="C24" s="705"/>
      <c r="D24" s="705"/>
      <c r="E24" s="507"/>
      <c r="F24" s="507"/>
      <c r="G24" s="684"/>
      <c r="H24" s="708"/>
      <c r="I24" s="708"/>
      <c r="J24" s="708"/>
      <c r="K24" s="708"/>
      <c r="L24" s="708"/>
    </row>
    <row r="25" spans="1:12" ht="21.75" customHeight="1">
      <c r="B25" s="704" t="s">
        <v>271</v>
      </c>
      <c r="C25" s="704"/>
      <c r="D25" s="704"/>
      <c r="E25" s="709"/>
      <c r="F25" s="709"/>
      <c r="G25" s="682"/>
      <c r="H25" s="705"/>
      <c r="I25" s="705"/>
      <c r="J25" s="705"/>
      <c r="K25" s="705"/>
      <c r="L25" s="705"/>
    </row>
    <row r="26" spans="1:12" ht="21.75" customHeight="1">
      <c r="B26" s="705"/>
      <c r="C26" s="705"/>
      <c r="D26" s="705"/>
      <c r="E26" s="508"/>
      <c r="F26" s="508"/>
      <c r="G26" s="682"/>
      <c r="H26" s="705"/>
      <c r="I26" s="705"/>
      <c r="J26" s="705"/>
      <c r="K26" s="705"/>
      <c r="L26" s="705"/>
    </row>
    <row r="27" spans="1:12" ht="21.75" customHeight="1">
      <c r="B27" s="120"/>
      <c r="D27" s="51"/>
      <c r="K27" s="51"/>
      <c r="L27" s="51"/>
    </row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</sheetData>
  <mergeCells count="17">
    <mergeCell ref="B25:F25"/>
    <mergeCell ref="H25:L25"/>
    <mergeCell ref="B26:D26"/>
    <mergeCell ref="H26:L26"/>
    <mergeCell ref="B21:D21"/>
    <mergeCell ref="H21:L21"/>
    <mergeCell ref="B23:G23"/>
    <mergeCell ref="H23:L23"/>
    <mergeCell ref="B24:D24"/>
    <mergeCell ref="H24:L24"/>
    <mergeCell ref="B15:I15"/>
    <mergeCell ref="B18:G18"/>
    <mergeCell ref="H18:L18"/>
    <mergeCell ref="B19:D19"/>
    <mergeCell ref="H19:L19"/>
    <mergeCell ref="B20:D20"/>
    <mergeCell ref="H20:L20"/>
  </mergeCells>
  <pageMargins left="0.19685039370078741" right="0.19685039370078741" top="0.78740157480314965" bottom="0.59055118110236227" header="0.39370078740157483" footer="0.19685039370078741"/>
  <pageSetup paperSize="9" scale="90" orientation="portrait" horizontalDpi="300" verticalDpi="300" r:id="rId1"/>
  <headerFooter alignWithMargins="0">
    <oddHeader>&amp;Rแบบ ปร.4 แผ่นที่ &amp;P/1</oddHeader>
    <oddFooter>&amp;L&amp;F&amp;C&amp;A&amp;R&amp;D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128"/>
  <sheetViews>
    <sheetView zoomScale="75" workbookViewId="0">
      <selection sqref="A1:XFD1048576"/>
    </sheetView>
  </sheetViews>
  <sheetFormatPr defaultRowHeight="21.75"/>
  <cols>
    <col min="1" max="1" width="6.85546875" style="120" customWidth="1"/>
    <col min="2" max="2" width="23.85546875" style="51" customWidth="1"/>
    <col min="3" max="3" width="14.140625" style="51" customWidth="1"/>
    <col min="4" max="4" width="5.28515625" style="120" customWidth="1"/>
    <col min="5" max="5" width="5.85546875" style="120" customWidth="1"/>
    <col min="6" max="6" width="11.7109375" style="120" customWidth="1"/>
    <col min="7" max="7" width="10.28515625" style="120" customWidth="1"/>
    <col min="8" max="8" width="12" style="120" customWidth="1"/>
    <col min="9" max="10" width="10.140625" style="120" customWidth="1"/>
    <col min="11" max="11" width="10.42578125" style="120" customWidth="1"/>
    <col min="12" max="16384" width="9.140625" style="120"/>
  </cols>
  <sheetData>
    <row r="1" spans="1:12" s="51" customFormat="1" ht="21.75" customHeight="1">
      <c r="A1" s="475" t="s">
        <v>48</v>
      </c>
      <c r="B1" s="476"/>
      <c r="C1" s="45" t="s">
        <v>210</v>
      </c>
      <c r="D1" s="477"/>
      <c r="E1" s="476"/>
      <c r="F1" s="478"/>
      <c r="G1" s="479"/>
      <c r="H1" s="479"/>
      <c r="I1" s="478"/>
      <c r="J1" s="480"/>
      <c r="K1" s="50"/>
    </row>
    <row r="2" spans="1:12" s="51" customFormat="1" ht="21.75" customHeight="1">
      <c r="A2" s="475" t="str">
        <f>ปร.6!A5</f>
        <v>สถานที่ก่อสร้าง หมู่ 5 บ.โคกล่าม ต.ห้วยยาง อ.กระนวน จ.ขอนแก่น</v>
      </c>
      <c r="B2" s="476"/>
      <c r="C2" s="53"/>
      <c r="D2" s="481"/>
      <c r="E2" s="476"/>
      <c r="F2" s="482"/>
      <c r="G2" s="60"/>
      <c r="H2" s="482" t="s">
        <v>14</v>
      </c>
      <c r="I2" s="60" t="s">
        <v>49</v>
      </c>
      <c r="J2" s="56"/>
      <c r="K2" s="58"/>
    </row>
    <row r="3" spans="1:12" s="51" customFormat="1" ht="21.75" customHeight="1">
      <c r="A3" s="475" t="str">
        <f>ปร.6!A3</f>
        <v>ส่วนราชการ      เทศบาลตำบลห้วยยาง อ.กระนวน จ.ขอนแก่น</v>
      </c>
      <c r="B3" s="476"/>
      <c r="C3" s="45"/>
      <c r="D3" s="481"/>
      <c r="E3" s="476"/>
      <c r="F3" s="482"/>
      <c r="G3" s="56"/>
      <c r="H3" s="56"/>
      <c r="I3" s="482"/>
      <c r="J3" s="57"/>
      <c r="K3" s="58"/>
    </row>
    <row r="4" spans="1:12" s="51" customFormat="1" ht="21.75" customHeight="1">
      <c r="A4" s="475" t="str">
        <f>'ปร.5(ก)'!A9</f>
        <v>ประมาณราคา     นายรัฐพล บุรพันธ์ วิศวกรโยธา</v>
      </c>
      <c r="B4" s="476"/>
      <c r="C4" s="53"/>
      <c r="D4" s="481"/>
      <c r="E4" s="476"/>
      <c r="F4" s="482" t="s">
        <v>52</v>
      </c>
      <c r="G4" s="471" t="s">
        <v>274</v>
      </c>
      <c r="H4" s="60"/>
      <c r="I4" s="478"/>
      <c r="J4" s="480"/>
      <c r="K4" s="50"/>
    </row>
    <row r="5" spans="1:12" s="51" customFormat="1" ht="21.75" customHeight="1">
      <c r="A5" s="436"/>
      <c r="B5" s="483"/>
      <c r="C5" s="483"/>
      <c r="D5" s="484"/>
      <c r="E5" s="483"/>
      <c r="F5" s="485"/>
      <c r="G5" s="486"/>
      <c r="H5" s="486"/>
      <c r="I5" s="485"/>
      <c r="J5" s="487"/>
    </row>
    <row r="6" spans="1:12" s="495" customFormat="1" ht="21.75" customHeight="1">
      <c r="A6" s="76" t="s">
        <v>3</v>
      </c>
      <c r="B6" s="488" t="s">
        <v>19</v>
      </c>
      <c r="C6" s="489"/>
      <c r="D6" s="490" t="s">
        <v>53</v>
      </c>
      <c r="E6" s="491"/>
      <c r="F6" s="492" t="s">
        <v>54</v>
      </c>
      <c r="G6" s="493"/>
      <c r="H6" s="492" t="s">
        <v>55</v>
      </c>
      <c r="I6" s="494"/>
      <c r="J6" s="75" t="s">
        <v>56</v>
      </c>
      <c r="K6" s="76" t="s">
        <v>8</v>
      </c>
    </row>
    <row r="7" spans="1:12" s="495" customFormat="1" ht="21.75" customHeight="1">
      <c r="A7" s="86"/>
      <c r="B7" s="496"/>
      <c r="C7" s="108"/>
      <c r="D7" s="497"/>
      <c r="E7" s="498"/>
      <c r="F7" s="663" t="s">
        <v>57</v>
      </c>
      <c r="G7" s="499" t="s">
        <v>47</v>
      </c>
      <c r="H7" s="663" t="s">
        <v>57</v>
      </c>
      <c r="I7" s="500" t="s">
        <v>47</v>
      </c>
      <c r="J7" s="86" t="s">
        <v>7</v>
      </c>
      <c r="K7" s="501"/>
    </row>
    <row r="8" spans="1:12" ht="21.75" customHeight="1">
      <c r="A8" s="113">
        <v>1</v>
      </c>
      <c r="B8" s="51" t="str">
        <f>[2]คลอรีน!$B$3</f>
        <v>ถังผสมสารละลายคลอรีน,และสารส้ม</v>
      </c>
      <c r="D8" s="115">
        <v>1</v>
      </c>
      <c r="E8" s="116" t="str">
        <f>[2]คลอรีน!$C$3</f>
        <v>ถัง</v>
      </c>
      <c r="F8" s="121">
        <f>[2]คลอรีน!$D$3</f>
        <v>1200</v>
      </c>
      <c r="G8" s="118">
        <f>IF(F8="-","-",D8*F8)</f>
        <v>1200</v>
      </c>
      <c r="H8" s="664"/>
      <c r="I8" s="121"/>
      <c r="J8" s="159">
        <f>SUM(G8,I8)</f>
        <v>1200</v>
      </c>
      <c r="K8" s="119"/>
    </row>
    <row r="9" spans="1:12" ht="21.75" customHeight="1">
      <c r="A9" s="113">
        <v>2</v>
      </c>
      <c r="B9" s="495" t="str">
        <f>[2]คลอรีน!$B$4</f>
        <v>ผงปูนคลอรีน ชนิดความเข้มข้น 60 % (50 กก.)</v>
      </c>
      <c r="D9" s="115">
        <v>1</v>
      </c>
      <c r="E9" s="116" t="str">
        <f>[2]คลอรีน!$C$4</f>
        <v>ถัง</v>
      </c>
      <c r="F9" s="121">
        <f>[2]คลอรีน!$D$4</f>
        <v>3300</v>
      </c>
      <c r="G9" s="118">
        <f>IF(F9="-","-",D9*F9)</f>
        <v>3300</v>
      </c>
      <c r="H9" s="664"/>
      <c r="I9" s="121"/>
      <c r="J9" s="159">
        <f>SUM(G9,I9)</f>
        <v>3300</v>
      </c>
      <c r="K9" s="119"/>
    </row>
    <row r="10" spans="1:12" ht="21.75" customHeight="1">
      <c r="A10" s="113"/>
      <c r="B10" s="141"/>
      <c r="C10" s="408" t="s">
        <v>221</v>
      </c>
      <c r="D10" s="142"/>
      <c r="E10" s="139"/>
      <c r="F10" s="149"/>
      <c r="G10" s="191">
        <f>SUM(G8:G9)</f>
        <v>4500</v>
      </c>
      <c r="H10" s="121" t="s">
        <v>61</v>
      </c>
      <c r="I10" s="398" t="str">
        <f>IF(H10="-","-",D10*H10)</f>
        <v>-</v>
      </c>
      <c r="J10" s="191">
        <f>SUM(J8:J9)</f>
        <v>4500</v>
      </c>
      <c r="K10" s="119"/>
    </row>
    <row r="11" spans="1:12" ht="21.75" customHeight="1">
      <c r="A11" s="113"/>
      <c r="B11" s="495"/>
      <c r="C11" s="408" t="s">
        <v>43</v>
      </c>
      <c r="D11" s="115"/>
      <c r="E11" s="116"/>
      <c r="F11" s="117"/>
      <c r="G11" s="191">
        <f>G10</f>
        <v>4500</v>
      </c>
      <c r="H11" s="121" t="s">
        <v>61</v>
      </c>
      <c r="I11" s="398" t="str">
        <f>IF(H11="-","-",D11*H11)</f>
        <v>-</v>
      </c>
      <c r="J11" s="191">
        <f>J10</f>
        <v>4500</v>
      </c>
      <c r="K11" s="119"/>
    </row>
    <row r="12" spans="1:12" ht="21.75" customHeight="1">
      <c r="A12" s="282"/>
      <c r="B12" s="665"/>
      <c r="C12" s="454" t="s">
        <v>58</v>
      </c>
      <c r="D12" s="444"/>
      <c r="E12" s="283"/>
      <c r="F12" s="445"/>
      <c r="G12" s="110">
        <f>G11</f>
        <v>4500</v>
      </c>
      <c r="H12" s="110"/>
      <c r="I12" s="110"/>
      <c r="J12" s="110">
        <f>I12+G12</f>
        <v>4500</v>
      </c>
      <c r="K12" s="285"/>
    </row>
    <row r="13" spans="1:12" ht="21.75" customHeight="1">
      <c r="A13" s="254"/>
      <c r="B13" s="495"/>
      <c r="C13" s="408"/>
      <c r="D13" s="446"/>
      <c r="E13" s="139"/>
      <c r="F13" s="447"/>
      <c r="G13" s="449"/>
      <c r="H13" s="449"/>
      <c r="I13" s="449"/>
      <c r="J13" s="449"/>
      <c r="K13" s="51"/>
    </row>
    <row r="14" spans="1:12" ht="21.75" customHeight="1">
      <c r="A14" s="254"/>
      <c r="B14" s="495"/>
      <c r="C14" s="408"/>
      <c r="D14" s="446"/>
      <c r="E14" s="139"/>
      <c r="F14" s="447"/>
      <c r="G14" s="449"/>
      <c r="H14" s="449"/>
      <c r="I14" s="449"/>
      <c r="J14" s="449"/>
      <c r="K14" s="51"/>
    </row>
    <row r="15" spans="1:12" ht="21.75" customHeight="1">
      <c r="A15" s="254"/>
      <c r="B15" s="699" t="s">
        <v>223</v>
      </c>
      <c r="C15" s="700"/>
      <c r="D15" s="700"/>
      <c r="E15" s="700"/>
      <c r="F15" s="700"/>
      <c r="G15" s="700"/>
      <c r="H15" s="700"/>
      <c r="I15" s="701"/>
      <c r="J15" s="449"/>
      <c r="K15" s="449"/>
      <c r="L15" s="427"/>
    </row>
    <row r="16" spans="1:12" ht="21.75" customHeight="1">
      <c r="A16" s="671"/>
      <c r="B16" s="672"/>
      <c r="C16" s="688"/>
      <c r="D16" s="688"/>
      <c r="E16" s="688"/>
      <c r="F16" s="688"/>
      <c r="G16" s="688"/>
      <c r="H16" s="688"/>
      <c r="I16" s="689"/>
      <c r="J16" s="449"/>
      <c r="K16" s="449"/>
      <c r="L16" s="427"/>
    </row>
    <row r="17" spans="1:12" ht="21.75" customHeight="1">
      <c r="B17" s="426"/>
      <c r="C17" s="427"/>
      <c r="D17" s="408"/>
      <c r="E17" s="435"/>
      <c r="F17" s="436"/>
      <c r="G17" s="448"/>
      <c r="H17" s="449"/>
      <c r="I17" s="450"/>
      <c r="J17" s="449"/>
      <c r="K17" s="449"/>
      <c r="L17" s="427"/>
    </row>
    <row r="18" spans="1:12" ht="21.75" customHeight="1">
      <c r="B18" s="702" t="s">
        <v>269</v>
      </c>
      <c r="C18" s="702"/>
      <c r="D18" s="702"/>
      <c r="E18" s="703"/>
      <c r="F18" s="703"/>
      <c r="G18" s="703"/>
      <c r="H18" s="704" t="s">
        <v>268</v>
      </c>
      <c r="I18" s="704"/>
      <c r="J18" s="704"/>
      <c r="K18" s="704"/>
      <c r="L18" s="704"/>
    </row>
    <row r="19" spans="1:12" ht="35.1" customHeight="1">
      <c r="B19" s="705" t="s">
        <v>226</v>
      </c>
      <c r="C19" s="705"/>
      <c r="D19" s="705"/>
      <c r="E19" s="682"/>
      <c r="F19" s="682"/>
      <c r="G19" s="682"/>
      <c r="H19" s="704" t="s">
        <v>233</v>
      </c>
      <c r="I19" s="704"/>
      <c r="J19" s="704"/>
      <c r="K19" s="704"/>
      <c r="L19" s="704"/>
    </row>
    <row r="20" spans="1:12" ht="28.5" customHeight="1">
      <c r="B20" s="707" t="s">
        <v>228</v>
      </c>
      <c r="C20" s="707"/>
      <c r="D20" s="707"/>
      <c r="E20" s="684"/>
      <c r="F20" s="684"/>
      <c r="G20" s="685"/>
      <c r="H20" s="706" t="s">
        <v>243</v>
      </c>
      <c r="I20" s="706"/>
      <c r="J20" s="706"/>
      <c r="K20" s="706"/>
      <c r="L20" s="706"/>
    </row>
    <row r="21" spans="1:12" ht="21.75" customHeight="1">
      <c r="A21" s="120" t="s">
        <v>103</v>
      </c>
      <c r="B21" s="707" t="s">
        <v>230</v>
      </c>
      <c r="C21" s="707"/>
      <c r="D21" s="707"/>
      <c r="E21" s="684"/>
      <c r="F21" s="684"/>
      <c r="G21" s="685"/>
      <c r="H21" s="708"/>
      <c r="I21" s="708"/>
      <c r="J21" s="708"/>
      <c r="K21" s="708"/>
      <c r="L21" s="708"/>
    </row>
    <row r="22" spans="1:12" ht="35.1" customHeight="1">
      <c r="B22" s="684"/>
      <c r="C22" s="686"/>
      <c r="D22" s="686"/>
      <c r="E22" s="684"/>
      <c r="F22" s="684"/>
      <c r="G22" s="685"/>
      <c r="H22" s="684"/>
      <c r="I22" s="687"/>
      <c r="J22" s="687"/>
      <c r="K22" s="687"/>
      <c r="L22" s="684"/>
    </row>
    <row r="23" spans="1:12" ht="21.75" customHeight="1">
      <c r="B23" s="706" t="s">
        <v>270</v>
      </c>
      <c r="C23" s="706"/>
      <c r="D23" s="706"/>
      <c r="E23" s="703"/>
      <c r="F23" s="703"/>
      <c r="G23" s="703"/>
      <c r="H23" s="707"/>
      <c r="I23" s="707"/>
      <c r="J23" s="707"/>
      <c r="K23" s="707"/>
      <c r="L23" s="707"/>
    </row>
    <row r="24" spans="1:12" ht="21.75" customHeight="1">
      <c r="B24" s="705" t="s">
        <v>232</v>
      </c>
      <c r="C24" s="705"/>
      <c r="D24" s="705"/>
      <c r="E24" s="507"/>
      <c r="F24" s="507"/>
      <c r="G24" s="684"/>
      <c r="H24" s="708"/>
      <c r="I24" s="708"/>
      <c r="J24" s="708"/>
      <c r="K24" s="708"/>
      <c r="L24" s="708"/>
    </row>
    <row r="25" spans="1:12" ht="21.75" customHeight="1">
      <c r="B25" s="704" t="s">
        <v>271</v>
      </c>
      <c r="C25" s="704"/>
      <c r="D25" s="704"/>
      <c r="E25" s="709"/>
      <c r="F25" s="709"/>
      <c r="G25" s="682"/>
      <c r="H25" s="705"/>
      <c r="I25" s="705"/>
      <c r="J25" s="705"/>
      <c r="K25" s="705"/>
      <c r="L25" s="705"/>
    </row>
    <row r="26" spans="1:12" ht="21.75" customHeight="1">
      <c r="B26" s="705"/>
      <c r="C26" s="705"/>
      <c r="D26" s="705"/>
      <c r="E26" s="508"/>
      <c r="F26" s="508"/>
      <c r="G26" s="682"/>
      <c r="H26" s="705"/>
      <c r="I26" s="705"/>
      <c r="J26" s="705"/>
      <c r="K26" s="705"/>
      <c r="L26" s="705"/>
    </row>
    <row r="27" spans="1:12" ht="21.75" customHeight="1">
      <c r="B27" s="120"/>
      <c r="D27" s="51"/>
      <c r="K27" s="51"/>
      <c r="L27" s="51"/>
    </row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</sheetData>
  <mergeCells count="17">
    <mergeCell ref="H25:L25"/>
    <mergeCell ref="B26:D26"/>
    <mergeCell ref="H26:L26"/>
    <mergeCell ref="H20:L20"/>
    <mergeCell ref="B21:D21"/>
    <mergeCell ref="H21:L21"/>
    <mergeCell ref="B23:G23"/>
    <mergeCell ref="H23:L23"/>
    <mergeCell ref="B24:D24"/>
    <mergeCell ref="H24:L24"/>
    <mergeCell ref="B20:D20"/>
    <mergeCell ref="B25:F25"/>
    <mergeCell ref="B15:I15"/>
    <mergeCell ref="B18:G18"/>
    <mergeCell ref="H18:L18"/>
    <mergeCell ref="B19:D19"/>
    <mergeCell ref="H19:L19"/>
  </mergeCells>
  <pageMargins left="0.19685039370078741" right="0.19685039370078741" top="0.78740157480314965" bottom="0.59055118110236227" header="0.39370078740157483" footer="0.19685039370078741"/>
  <pageSetup paperSize="9" scale="90" orientation="portrait" horizontalDpi="300" verticalDpi="300" r:id="rId1"/>
  <headerFooter alignWithMargins="0">
    <oddHeader>&amp;Rแบบ ปร.4 แผ่นที่ &amp;P/1</oddHeader>
    <oddFooter>&amp;L&amp;F&amp;C&amp;A&amp;R&amp;D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34"/>
  <sheetViews>
    <sheetView zoomScale="75" workbookViewId="0">
      <selection activeCell="G4" sqref="G4"/>
    </sheetView>
  </sheetViews>
  <sheetFormatPr defaultRowHeight="21.75"/>
  <cols>
    <col min="1" max="1" width="7.140625" style="120" customWidth="1"/>
    <col min="2" max="2" width="22.42578125" style="51" customWidth="1"/>
    <col min="3" max="3" width="12.7109375" style="51" customWidth="1"/>
    <col min="4" max="4" width="5.42578125" style="120" customWidth="1"/>
    <col min="5" max="5" width="5.5703125" style="120" customWidth="1"/>
    <col min="6" max="6" width="11.140625" style="120" customWidth="1"/>
    <col min="7" max="7" width="11.42578125" style="120" customWidth="1"/>
    <col min="8" max="8" width="11.5703125" style="120" customWidth="1"/>
    <col min="9" max="9" width="11.7109375" style="120" customWidth="1"/>
    <col min="10" max="10" width="11.5703125" style="120" customWidth="1"/>
    <col min="11" max="11" width="10.7109375" style="120" customWidth="1"/>
    <col min="12" max="16384" width="9.140625" style="120"/>
  </cols>
  <sheetData>
    <row r="1" spans="1:11" s="51" customFormat="1" ht="21.75" customHeight="1">
      <c r="A1" s="43" t="s">
        <v>48</v>
      </c>
      <c r="B1" s="44"/>
      <c r="C1" s="45" t="s">
        <v>170</v>
      </c>
      <c r="D1" s="46"/>
      <c r="E1" s="44"/>
      <c r="F1" s="47"/>
      <c r="G1" s="48"/>
      <c r="H1" s="48"/>
      <c r="I1" s="47"/>
      <c r="J1" s="49"/>
      <c r="K1" s="50"/>
    </row>
    <row r="2" spans="1:11" s="51" customFormat="1" ht="21.75" customHeight="1">
      <c r="A2" s="475" t="str">
        <f>ปร.6!A5</f>
        <v>สถานที่ก่อสร้าง หมู่ 5 บ.โคกล่าม ต.ห้วยยาง อ.กระนวน จ.ขอนแก่น</v>
      </c>
      <c r="B2" s="476"/>
      <c r="C2" s="53"/>
      <c r="D2" s="481"/>
      <c r="E2" s="476"/>
      <c r="F2" s="482"/>
      <c r="G2" s="60"/>
      <c r="H2" s="482" t="s">
        <v>14</v>
      </c>
      <c r="I2" s="60" t="s">
        <v>49</v>
      </c>
      <c r="J2" s="56"/>
      <c r="K2" s="58"/>
    </row>
    <row r="3" spans="1:11" s="51" customFormat="1" ht="21.75" customHeight="1">
      <c r="A3" s="475" t="str">
        <f>ปร.6!A3</f>
        <v>ส่วนราชการ      เทศบาลตำบลห้วยยาง อ.กระนวน จ.ขอนแก่น</v>
      </c>
      <c r="B3" s="476"/>
      <c r="C3" s="45"/>
      <c r="D3" s="481"/>
      <c r="E3" s="476"/>
      <c r="F3" s="482"/>
      <c r="G3" s="56"/>
      <c r="H3" s="56"/>
      <c r="I3" s="482"/>
      <c r="J3" s="57"/>
      <c r="K3" s="58"/>
    </row>
    <row r="4" spans="1:11" s="51" customFormat="1" ht="21.75" customHeight="1">
      <c r="A4" s="475" t="str">
        <f>'ปร.5(ก)'!A9</f>
        <v>ประมาณราคา     นายรัฐพล บุรพันธ์ วิศวกรโยธา</v>
      </c>
      <c r="B4" s="476"/>
      <c r="C4" s="53"/>
      <c r="D4" s="481"/>
      <c r="E4" s="476"/>
      <c r="F4" s="482" t="s">
        <v>52</v>
      </c>
      <c r="G4" s="471" t="s">
        <v>274</v>
      </c>
      <c r="H4" s="60"/>
      <c r="I4" s="478"/>
      <c r="J4" s="480"/>
      <c r="K4" s="50"/>
    </row>
    <row r="5" spans="1:11" s="51" customFormat="1" ht="21.75" customHeight="1">
      <c r="A5" s="61"/>
      <c r="B5" s="62"/>
      <c r="C5" s="62"/>
      <c r="D5" s="63"/>
      <c r="E5" s="62"/>
      <c r="F5" s="64"/>
      <c r="G5" s="65"/>
      <c r="H5" s="65"/>
      <c r="I5" s="64"/>
      <c r="J5" s="66"/>
    </row>
    <row r="6" spans="1:11" s="77" customFormat="1" ht="21.75" customHeight="1">
      <c r="A6" s="67" t="s">
        <v>3</v>
      </c>
      <c r="B6" s="68" t="s">
        <v>19</v>
      </c>
      <c r="C6" s="69"/>
      <c r="D6" s="70" t="s">
        <v>53</v>
      </c>
      <c r="E6" s="71"/>
      <c r="F6" s="72" t="s">
        <v>54</v>
      </c>
      <c r="G6" s="73"/>
      <c r="H6" s="72" t="s">
        <v>55</v>
      </c>
      <c r="I6" s="74"/>
      <c r="J6" s="75" t="s">
        <v>56</v>
      </c>
      <c r="K6" s="76" t="s">
        <v>8</v>
      </c>
    </row>
    <row r="7" spans="1:11" s="77" customFormat="1" ht="21.75" customHeight="1">
      <c r="A7" s="78"/>
      <c r="B7" s="79"/>
      <c r="C7" s="80"/>
      <c r="D7" s="81"/>
      <c r="E7" s="82"/>
      <c r="F7" s="83" t="s">
        <v>57</v>
      </c>
      <c r="G7" s="84" t="s">
        <v>47</v>
      </c>
      <c r="H7" s="83" t="s">
        <v>57</v>
      </c>
      <c r="I7" s="85" t="s">
        <v>47</v>
      </c>
      <c r="J7" s="86" t="s">
        <v>7</v>
      </c>
      <c r="K7" s="87"/>
    </row>
    <row r="8" spans="1:11" s="170" customFormat="1" ht="21.75" customHeight="1">
      <c r="A8" s="113">
        <v>1</v>
      </c>
      <c r="B8" s="77" t="s">
        <v>175</v>
      </c>
      <c r="C8" s="51"/>
      <c r="D8" s="115"/>
      <c r="E8" s="116"/>
      <c r="F8" s="117"/>
      <c r="G8" s="118"/>
      <c r="H8" s="117"/>
      <c r="I8" s="121"/>
      <c r="J8" s="159"/>
      <c r="K8" s="162"/>
    </row>
    <row r="9" spans="1:11" s="170" customFormat="1" ht="21.75" customHeight="1">
      <c r="A9" s="113"/>
      <c r="B9" s="77" t="s">
        <v>176</v>
      </c>
      <c r="C9" s="51"/>
      <c r="D9" s="115">
        <v>2</v>
      </c>
      <c r="E9" s="116" t="str">
        <f>[2]เครื่องสูบน้ำหอยโข่ง!$C$6</f>
        <v>เครื่อง</v>
      </c>
      <c r="F9" s="117">
        <f>[2]เครื่องสูบน้ำหอยโข่ง!$D$3</f>
        <v>7100</v>
      </c>
      <c r="G9" s="118">
        <f>IF(F9="-","-",D9*F9)</f>
        <v>14200</v>
      </c>
      <c r="H9" s="117" t="s">
        <v>61</v>
      </c>
      <c r="I9" s="121" t="str">
        <f>IF(H9="-","-",H9*D9)</f>
        <v>-</v>
      </c>
      <c r="J9" s="159">
        <f>SUM(G9,I9)</f>
        <v>14200</v>
      </c>
      <c r="K9" s="162"/>
    </row>
    <row r="10" spans="1:11" s="170" customFormat="1" ht="21.75" customHeight="1">
      <c r="A10" s="113"/>
      <c r="B10" s="77"/>
      <c r="C10" s="134" t="s">
        <v>64</v>
      </c>
      <c r="D10" s="115"/>
      <c r="E10" s="116"/>
      <c r="F10" s="117"/>
      <c r="G10" s="244">
        <f>SUM(G8:G9)</f>
        <v>14200</v>
      </c>
      <c r="H10" s="244"/>
      <c r="I10" s="244">
        <f>SUM(I8:I9)</f>
        <v>0</v>
      </c>
      <c r="J10" s="159">
        <f>SUM(G10,I10)</f>
        <v>14200</v>
      </c>
      <c r="K10" s="162"/>
    </row>
    <row r="11" spans="1:11" ht="21.75" customHeight="1">
      <c r="A11" s="113"/>
      <c r="B11" s="77"/>
      <c r="C11" s="134" t="s">
        <v>43</v>
      </c>
      <c r="D11" s="115"/>
      <c r="E11" s="116"/>
      <c r="F11" s="117"/>
      <c r="G11" s="244">
        <f>G10</f>
        <v>14200</v>
      </c>
      <c r="H11" s="244"/>
      <c r="I11" s="244">
        <f>I10</f>
        <v>0</v>
      </c>
      <c r="J11" s="159">
        <f>SUM(G11,I11)</f>
        <v>14200</v>
      </c>
      <c r="K11" s="119"/>
    </row>
    <row r="12" spans="1:11" ht="21.75" customHeight="1">
      <c r="A12" s="113">
        <v>2</v>
      </c>
      <c r="B12" s="77" t="s">
        <v>172</v>
      </c>
      <c r="C12" s="134"/>
      <c r="D12" s="115">
        <v>2</v>
      </c>
      <c r="E12" s="116" t="s">
        <v>166</v>
      </c>
      <c r="F12" s="117" t="s">
        <v>61</v>
      </c>
      <c r="G12" s="136" t="s">
        <v>61</v>
      </c>
      <c r="H12" s="439">
        <f>[2]เครื่องสูบน้ำหอยโข่ง!$E$3</f>
        <v>1100</v>
      </c>
      <c r="I12" s="121">
        <f>IF(H12="-","-",H12*D12)</f>
        <v>2200</v>
      </c>
      <c r="J12" s="159">
        <f>SUM(G12,I12)</f>
        <v>2200</v>
      </c>
      <c r="K12" s="119"/>
    </row>
    <row r="13" spans="1:11" s="170" customFormat="1" ht="21.75" customHeight="1">
      <c r="A13" s="113">
        <v>3</v>
      </c>
      <c r="B13" s="441" t="s">
        <v>177</v>
      </c>
      <c r="C13" s="442"/>
      <c r="D13" s="142"/>
      <c r="E13" s="116"/>
      <c r="F13" s="117"/>
      <c r="G13" s="143"/>
      <c r="H13" s="443"/>
      <c r="I13" s="143"/>
      <c r="J13" s="159"/>
      <c r="K13" s="162"/>
    </row>
    <row r="14" spans="1:11" s="170" customFormat="1" ht="21.75" customHeight="1">
      <c r="A14" s="113"/>
      <c r="B14" s="77" t="s">
        <v>176</v>
      </c>
      <c r="C14" s="442"/>
      <c r="D14" s="142">
        <v>2</v>
      </c>
      <c r="E14" s="116" t="str">
        <f>[2]ตู้ควบคุมหอยโข่ง!$C$4</f>
        <v>ตู้</v>
      </c>
      <c r="F14" s="117">
        <f>[2]ตู้ควบคุมหอยโข่ง!$D$2</f>
        <v>8500</v>
      </c>
      <c r="G14" s="143">
        <f>IF(F14="-","-",D14*F14)</f>
        <v>17000</v>
      </c>
      <c r="H14" s="443">
        <f>[2]ตู้ควบคุมหอยโข่ง!$E$5</f>
        <v>1000</v>
      </c>
      <c r="I14" s="143">
        <f>IF(H14="-","-",H14*D14)</f>
        <v>2000</v>
      </c>
      <c r="J14" s="159">
        <f>SUM(G14,I14)</f>
        <v>19000</v>
      </c>
      <c r="K14" s="162"/>
    </row>
    <row r="15" spans="1:11" ht="21.75" customHeight="1">
      <c r="A15" s="158"/>
      <c r="B15" s="77"/>
      <c r="C15" s="134" t="s">
        <v>174</v>
      </c>
      <c r="D15" s="144"/>
      <c r="E15" s="169"/>
      <c r="F15" s="121"/>
      <c r="G15" s="244">
        <f>SUM(G13:G14)</f>
        <v>17000</v>
      </c>
      <c r="H15" s="244"/>
      <c r="I15" s="244">
        <f>SUM(I12:I14)</f>
        <v>4200</v>
      </c>
      <c r="J15" s="244">
        <f>SUM(J12:J14)</f>
        <v>21200</v>
      </c>
      <c r="K15" s="119"/>
    </row>
    <row r="16" spans="1:11" ht="21.75" customHeight="1">
      <c r="A16" s="158"/>
      <c r="B16" s="77"/>
      <c r="C16" s="381" t="s">
        <v>43</v>
      </c>
      <c r="D16" s="144"/>
      <c r="E16" s="169"/>
      <c r="F16" s="121"/>
      <c r="G16" s="244">
        <f>G15</f>
        <v>17000</v>
      </c>
      <c r="H16" s="244"/>
      <c r="I16" s="244">
        <f>I15</f>
        <v>4200</v>
      </c>
      <c r="J16" s="244">
        <f>J15</f>
        <v>21200</v>
      </c>
      <c r="K16" s="119"/>
    </row>
    <row r="17" spans="1:11" ht="21.75" customHeight="1">
      <c r="A17" s="282"/>
      <c r="B17" s="125"/>
      <c r="C17" s="126" t="s">
        <v>58</v>
      </c>
      <c r="D17" s="444"/>
      <c r="E17" s="283"/>
      <c r="F17" s="445"/>
      <c r="G17" s="284">
        <f>G16+G11</f>
        <v>31200</v>
      </c>
      <c r="H17" s="284"/>
      <c r="I17" s="284">
        <f>I16+I11</f>
        <v>4200</v>
      </c>
      <c r="J17" s="284">
        <f>J16+J11</f>
        <v>35400</v>
      </c>
      <c r="K17" s="285"/>
    </row>
    <row r="18" spans="1:11" ht="21.75" customHeight="1">
      <c r="A18" s="254"/>
      <c r="B18" s="77"/>
      <c r="C18" s="134"/>
      <c r="D18" s="446"/>
      <c r="E18" s="139"/>
      <c r="F18" s="447"/>
      <c r="G18" s="438"/>
      <c r="H18" s="438"/>
      <c r="I18" s="438"/>
      <c r="J18" s="438"/>
      <c r="K18" s="51"/>
    </row>
    <row r="19" spans="1:11" ht="21.75" customHeight="1">
      <c r="A19" s="254"/>
      <c r="B19" s="77"/>
      <c r="C19" s="134"/>
      <c r="D19" s="446"/>
      <c r="E19" s="139"/>
      <c r="F19" s="447"/>
      <c r="G19" s="438"/>
      <c r="H19" s="438"/>
      <c r="I19" s="438"/>
      <c r="J19" s="438"/>
      <c r="K19" s="51"/>
    </row>
    <row r="20" spans="1:11" ht="21.75" customHeight="1">
      <c r="A20" s="699" t="s">
        <v>223</v>
      </c>
      <c r="B20" s="700"/>
      <c r="C20" s="700"/>
      <c r="D20" s="700"/>
      <c r="E20" s="700"/>
      <c r="F20" s="700"/>
      <c r="G20" s="700"/>
      <c r="H20" s="701"/>
      <c r="I20" s="449"/>
      <c r="J20" s="449"/>
      <c r="K20" s="427"/>
    </row>
    <row r="21" spans="1:11" ht="21.75" customHeight="1">
      <c r="A21" s="426"/>
      <c r="B21" s="427"/>
      <c r="C21" s="408"/>
      <c r="D21" s="435"/>
      <c r="E21" s="436"/>
      <c r="F21" s="448"/>
      <c r="G21" s="449"/>
      <c r="H21" s="450"/>
      <c r="I21" s="449"/>
      <c r="J21" s="449"/>
      <c r="K21" s="427"/>
    </row>
    <row r="22" spans="1:11" ht="21.75" customHeight="1">
      <c r="A22" s="702" t="s">
        <v>224</v>
      </c>
      <c r="B22" s="702"/>
      <c r="C22" s="702"/>
      <c r="D22" s="703"/>
      <c r="E22" s="703"/>
      <c r="F22" s="703"/>
      <c r="G22" s="705" t="s">
        <v>225</v>
      </c>
      <c r="H22" s="705"/>
      <c r="I22" s="705"/>
      <c r="J22" s="705"/>
      <c r="K22" s="705"/>
    </row>
    <row r="23" spans="1:11" ht="32.25" customHeight="1">
      <c r="A23" s="705" t="s">
        <v>226</v>
      </c>
      <c r="B23" s="705"/>
      <c r="C23" s="705"/>
      <c r="D23" s="682"/>
      <c r="E23" s="682"/>
      <c r="F23" s="682"/>
      <c r="G23" s="704" t="s">
        <v>260</v>
      </c>
      <c r="H23" s="704"/>
      <c r="I23" s="704"/>
      <c r="J23" s="704"/>
      <c r="K23" s="704"/>
    </row>
    <row r="24" spans="1:11" ht="21.75" customHeight="1">
      <c r="A24" s="707" t="s">
        <v>228</v>
      </c>
      <c r="B24" s="707"/>
      <c r="C24" s="707"/>
      <c r="D24" s="684"/>
      <c r="E24" s="684"/>
      <c r="F24" s="685"/>
      <c r="G24" s="706" t="s">
        <v>261</v>
      </c>
      <c r="H24" s="706"/>
      <c r="I24" s="706"/>
      <c r="J24" s="706"/>
      <c r="K24" s="706"/>
    </row>
    <row r="25" spans="1:11" ht="21.75" customHeight="1">
      <c r="A25" s="707" t="s">
        <v>230</v>
      </c>
      <c r="B25" s="707"/>
      <c r="C25" s="707"/>
      <c r="D25" s="684"/>
      <c r="E25" s="684"/>
      <c r="F25" s="685"/>
      <c r="G25" s="708"/>
      <c r="H25" s="708"/>
      <c r="I25" s="708"/>
      <c r="J25" s="708"/>
      <c r="K25" s="708"/>
    </row>
    <row r="26" spans="1:11" ht="21.75" customHeight="1">
      <c r="A26" s="684"/>
      <c r="B26" s="686"/>
      <c r="C26" s="686"/>
      <c r="D26" s="684"/>
      <c r="E26" s="684"/>
      <c r="F26" s="685"/>
      <c r="G26" s="684"/>
      <c r="H26" s="687"/>
      <c r="I26" s="687"/>
      <c r="J26" s="687"/>
      <c r="K26" s="684"/>
    </row>
    <row r="27" spans="1:11" ht="21.75" customHeight="1">
      <c r="A27" s="706" t="s">
        <v>258</v>
      </c>
      <c r="B27" s="706"/>
      <c r="C27" s="706"/>
      <c r="D27" s="703"/>
      <c r="E27" s="703"/>
      <c r="F27" s="703"/>
      <c r="G27" s="707"/>
      <c r="H27" s="707"/>
      <c r="I27" s="707"/>
      <c r="J27" s="707"/>
      <c r="K27" s="707"/>
    </row>
    <row r="28" spans="1:11" ht="21.75" customHeight="1">
      <c r="A28" s="704" t="s">
        <v>262</v>
      </c>
      <c r="B28" s="704"/>
      <c r="C28" s="704"/>
      <c r="D28" s="507"/>
      <c r="E28" s="507"/>
      <c r="F28" s="684"/>
      <c r="G28" s="708"/>
      <c r="H28" s="708"/>
      <c r="I28" s="708"/>
      <c r="J28" s="708"/>
      <c r="K28" s="708"/>
    </row>
    <row r="29" spans="1:11" ht="21.75" customHeight="1">
      <c r="A29" s="704" t="s">
        <v>254</v>
      </c>
      <c r="B29" s="704"/>
      <c r="C29" s="704"/>
      <c r="D29" s="709"/>
      <c r="E29" s="709"/>
      <c r="F29" s="682"/>
      <c r="G29" s="705"/>
      <c r="H29" s="705"/>
      <c r="I29" s="705"/>
      <c r="J29" s="705"/>
      <c r="K29" s="705"/>
    </row>
    <row r="30" spans="1:11" ht="21.75" customHeight="1"/>
    <row r="31" spans="1:11" ht="21.75" customHeight="1"/>
    <row r="32" spans="1:1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</sheetData>
  <mergeCells count="15">
    <mergeCell ref="G28:K28"/>
    <mergeCell ref="G29:K29"/>
    <mergeCell ref="A29:E29"/>
    <mergeCell ref="A20:H20"/>
    <mergeCell ref="A22:F22"/>
    <mergeCell ref="G22:K22"/>
    <mergeCell ref="A23:C23"/>
    <mergeCell ref="G23:K23"/>
    <mergeCell ref="A24:C24"/>
    <mergeCell ref="G24:K24"/>
    <mergeCell ref="A25:C25"/>
    <mergeCell ref="G25:K25"/>
    <mergeCell ref="A27:F27"/>
    <mergeCell ref="G27:K27"/>
    <mergeCell ref="A28:C28"/>
  </mergeCells>
  <phoneticPr fontId="31" type="noConversion"/>
  <pageMargins left="0.19685039370078741" right="0.19685039370078741" top="0.78740157480314965" bottom="0.59055118110236227" header="0.39370078740157483" footer="0.31496062992125984"/>
  <pageSetup paperSize="9" scale="90" orientation="portrait" r:id="rId1"/>
  <headerFooter alignWithMargins="0">
    <oddHeader>&amp;Rแบบ ปร.4 แผ่นที่&amp;P/1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35"/>
  <sheetViews>
    <sheetView zoomScale="75" workbookViewId="0">
      <selection activeCell="G4" sqref="G4"/>
    </sheetView>
  </sheetViews>
  <sheetFormatPr defaultRowHeight="21.75"/>
  <cols>
    <col min="1" max="1" width="7.5703125" style="120" customWidth="1"/>
    <col min="2" max="2" width="22.7109375" style="51" customWidth="1"/>
    <col min="3" max="3" width="11.5703125" style="51" customWidth="1"/>
    <col min="4" max="5" width="5.7109375" style="120" customWidth="1"/>
    <col min="6" max="10" width="11.7109375" style="120" customWidth="1"/>
    <col min="11" max="11" width="10.140625" style="120" customWidth="1"/>
    <col min="12" max="16384" width="9.140625" style="120"/>
  </cols>
  <sheetData>
    <row r="1" spans="1:11" s="51" customFormat="1" ht="21.75" customHeight="1">
      <c r="A1" s="475" t="s">
        <v>48</v>
      </c>
      <c r="B1" s="476"/>
      <c r="C1" s="45" t="s">
        <v>170</v>
      </c>
      <c r="D1" s="477"/>
      <c r="E1" s="476"/>
      <c r="F1" s="478"/>
      <c r="G1" s="479"/>
      <c r="H1" s="479"/>
      <c r="I1" s="478"/>
      <c r="J1" s="480"/>
      <c r="K1" s="50"/>
    </row>
    <row r="2" spans="1:11" s="51" customFormat="1" ht="21.75" customHeight="1">
      <c r="A2" s="475" t="str">
        <f>ปร.6!A5</f>
        <v>สถานที่ก่อสร้าง หมู่ 5 บ.โคกล่าม ต.ห้วยยาง อ.กระนวน จ.ขอนแก่น</v>
      </c>
      <c r="B2" s="476"/>
      <c r="C2" s="53"/>
      <c r="D2" s="481"/>
      <c r="E2" s="476"/>
      <c r="F2" s="482"/>
      <c r="G2" s="60"/>
      <c r="H2" s="482" t="s">
        <v>14</v>
      </c>
      <c r="I2" s="60" t="s">
        <v>49</v>
      </c>
      <c r="J2" s="56"/>
      <c r="K2" s="58"/>
    </row>
    <row r="3" spans="1:11" s="51" customFormat="1" ht="21.75" customHeight="1">
      <c r="A3" s="475" t="str">
        <f>ปร.6!A3</f>
        <v>ส่วนราชการ      เทศบาลตำบลห้วยยาง อ.กระนวน จ.ขอนแก่น</v>
      </c>
      <c r="B3" s="476"/>
      <c r="C3" s="45"/>
      <c r="D3" s="481"/>
      <c r="E3" s="476"/>
      <c r="F3" s="482"/>
      <c r="G3" s="56"/>
      <c r="H3" s="56"/>
      <c r="I3" s="482"/>
      <c r="J3" s="57"/>
      <c r="K3" s="58"/>
    </row>
    <row r="4" spans="1:11" s="51" customFormat="1" ht="21.75" customHeight="1">
      <c r="A4" s="475" t="str">
        <f>'ปร.5(ก)'!A9</f>
        <v>ประมาณราคา     นายรัฐพล บุรพันธ์ วิศวกรโยธา</v>
      </c>
      <c r="B4" s="476"/>
      <c r="C4" s="53"/>
      <c r="D4" s="481"/>
      <c r="E4" s="476"/>
      <c r="F4" s="482" t="s">
        <v>52</v>
      </c>
      <c r="G4" s="471" t="s">
        <v>274</v>
      </c>
      <c r="H4" s="60"/>
      <c r="I4" s="478"/>
      <c r="J4" s="480"/>
      <c r="K4" s="50"/>
    </row>
    <row r="5" spans="1:11" s="51" customFormat="1" ht="21.75" customHeight="1">
      <c r="A5" s="436"/>
      <c r="B5" s="483"/>
      <c r="C5" s="483"/>
      <c r="D5" s="484"/>
      <c r="E5" s="483"/>
      <c r="F5" s="485"/>
      <c r="G5" s="486"/>
      <c r="H5" s="486"/>
      <c r="I5" s="485"/>
      <c r="J5" s="487"/>
    </row>
    <row r="6" spans="1:11" s="495" customFormat="1" ht="21.75" customHeight="1">
      <c r="A6" s="76" t="s">
        <v>3</v>
      </c>
      <c r="B6" s="488" t="s">
        <v>19</v>
      </c>
      <c r="C6" s="489"/>
      <c r="D6" s="490" t="s">
        <v>53</v>
      </c>
      <c r="E6" s="491"/>
      <c r="F6" s="492" t="s">
        <v>54</v>
      </c>
      <c r="G6" s="493"/>
      <c r="H6" s="492" t="s">
        <v>55</v>
      </c>
      <c r="I6" s="494"/>
      <c r="J6" s="75" t="s">
        <v>56</v>
      </c>
      <c r="K6" s="76" t="s">
        <v>8</v>
      </c>
    </row>
    <row r="7" spans="1:11" s="495" customFormat="1" ht="21.75" customHeight="1">
      <c r="A7" s="86"/>
      <c r="B7" s="496"/>
      <c r="C7" s="108"/>
      <c r="D7" s="497"/>
      <c r="E7" s="498"/>
      <c r="F7" s="83" t="s">
        <v>57</v>
      </c>
      <c r="G7" s="499" t="s">
        <v>47</v>
      </c>
      <c r="H7" s="83" t="s">
        <v>57</v>
      </c>
      <c r="I7" s="500" t="s">
        <v>47</v>
      </c>
      <c r="J7" s="86" t="s">
        <v>7</v>
      </c>
      <c r="K7" s="501"/>
    </row>
    <row r="8" spans="1:11" s="170" customFormat="1" ht="21.75" customHeight="1">
      <c r="A8" s="113">
        <v>1</v>
      </c>
      <c r="B8" s="495" t="s">
        <v>178</v>
      </c>
      <c r="C8" s="51"/>
      <c r="D8" s="115"/>
      <c r="E8" s="116"/>
      <c r="F8" s="117"/>
      <c r="G8" s="118"/>
      <c r="H8" s="117"/>
      <c r="I8" s="121"/>
      <c r="J8" s="159"/>
      <c r="K8" s="162"/>
    </row>
    <row r="9" spans="1:11" s="170" customFormat="1" ht="21.75" customHeight="1">
      <c r="A9" s="113"/>
      <c r="B9" s="495" t="s">
        <v>171</v>
      </c>
      <c r="C9" s="51"/>
      <c r="D9" s="115">
        <v>1</v>
      </c>
      <c r="E9" s="116" t="str">
        <f>[2]เครื่องสูบน้ำหอยโข่ง!$C$7</f>
        <v>เครื่อง</v>
      </c>
      <c r="F9" s="117">
        <f>[2]เครื่องสูบน้ำหอยโข่ง!$D$6</f>
        <v>14100</v>
      </c>
      <c r="G9" s="118">
        <f>IF(F9="-","-",D9*F9)</f>
        <v>14100</v>
      </c>
      <c r="H9" s="117" t="s">
        <v>61</v>
      </c>
      <c r="I9" s="121" t="str">
        <f>IF(H9="-","-",H9*D9)</f>
        <v>-</v>
      </c>
      <c r="J9" s="159">
        <f>SUM(G9,I9)</f>
        <v>14100</v>
      </c>
      <c r="K9" s="162"/>
    </row>
    <row r="10" spans="1:11" s="170" customFormat="1" ht="21.75" customHeight="1">
      <c r="A10" s="113"/>
      <c r="B10" s="495"/>
      <c r="C10" s="408" t="s">
        <v>64</v>
      </c>
      <c r="D10" s="115"/>
      <c r="E10" s="116"/>
      <c r="F10" s="117"/>
      <c r="G10" s="191">
        <f>SUM(G8:G9)</f>
        <v>14100</v>
      </c>
      <c r="H10" s="191"/>
      <c r="I10" s="191">
        <f>SUM(I8:I9)</f>
        <v>0</v>
      </c>
      <c r="J10" s="191">
        <f>SUM(J8:J9)</f>
        <v>14100</v>
      </c>
      <c r="K10" s="162"/>
    </row>
    <row r="11" spans="1:11" ht="21.75" customHeight="1">
      <c r="A11" s="113"/>
      <c r="B11" s="495"/>
      <c r="C11" s="408" t="s">
        <v>43</v>
      </c>
      <c r="D11" s="115"/>
      <c r="E11" s="116"/>
      <c r="F11" s="117"/>
      <c r="G11" s="191">
        <f>G10</f>
        <v>14100</v>
      </c>
      <c r="H11" s="191"/>
      <c r="I11" s="191">
        <f>I10</f>
        <v>0</v>
      </c>
      <c r="J11" s="191">
        <f>J10</f>
        <v>14100</v>
      </c>
      <c r="K11" s="119"/>
    </row>
    <row r="12" spans="1:11" ht="21.75" customHeight="1">
      <c r="A12" s="113">
        <v>2</v>
      </c>
      <c r="B12" s="495" t="s">
        <v>172</v>
      </c>
      <c r="C12" s="408"/>
      <c r="D12" s="115">
        <v>1</v>
      </c>
      <c r="E12" s="116" t="s">
        <v>166</v>
      </c>
      <c r="F12" s="117" t="s">
        <v>61</v>
      </c>
      <c r="G12" s="190" t="s">
        <v>61</v>
      </c>
      <c r="H12" s="503">
        <f>[2]เครื่องสูบน้ำหอยโข่ง!$E$6</f>
        <v>1100</v>
      </c>
      <c r="I12" s="121">
        <f>IF(H12="-","-",H12*D12)</f>
        <v>1100</v>
      </c>
      <c r="J12" s="190">
        <f>I12</f>
        <v>1100</v>
      </c>
      <c r="K12" s="119"/>
    </row>
    <row r="13" spans="1:11" s="170" customFormat="1" ht="21.75" customHeight="1">
      <c r="A13" s="113">
        <v>3</v>
      </c>
      <c r="B13" s="673" t="s">
        <v>173</v>
      </c>
      <c r="C13" s="442"/>
      <c r="D13" s="142">
        <v>1</v>
      </c>
      <c r="E13" s="116" t="str">
        <f>[2]ตู้ควบคุมหอยโข่ง!$C$5</f>
        <v>ตู้</v>
      </c>
      <c r="F13" s="117">
        <f>[2]ตู้ควบคุมหอยโข่ง!$D$19</f>
        <v>9000</v>
      </c>
      <c r="G13" s="143">
        <f>IF(F13="-","-",D13*F13)</f>
        <v>9000</v>
      </c>
      <c r="H13" s="443">
        <f>[2]ตู้ควบคุมหอยโข่ง!$E$5</f>
        <v>1000</v>
      </c>
      <c r="I13" s="143">
        <f>IF(H13="-","-",H13*D13)</f>
        <v>1000</v>
      </c>
      <c r="J13" s="159">
        <f>SUM(G13,I13)</f>
        <v>10000</v>
      </c>
      <c r="K13" s="162"/>
    </row>
    <row r="14" spans="1:11" s="170" customFormat="1" ht="21.75" customHeight="1">
      <c r="A14" s="113"/>
      <c r="B14" s="495" t="s">
        <v>183</v>
      </c>
      <c r="C14" s="442"/>
      <c r="D14" s="142"/>
      <c r="E14" s="116"/>
      <c r="F14" s="117"/>
      <c r="G14" s="143"/>
      <c r="H14" s="443"/>
      <c r="I14" s="143"/>
      <c r="J14" s="159"/>
      <c r="K14" s="162"/>
    </row>
    <row r="15" spans="1:11" ht="21.75" customHeight="1">
      <c r="A15" s="158"/>
      <c r="B15" s="495"/>
      <c r="C15" s="408" t="s">
        <v>174</v>
      </c>
      <c r="D15" s="144"/>
      <c r="E15" s="169"/>
      <c r="F15" s="121"/>
      <c r="G15" s="191">
        <f>SUM(G12:G14)</f>
        <v>9000</v>
      </c>
      <c r="H15" s="191"/>
      <c r="I15" s="191">
        <f>SUM(I12:I14)</f>
        <v>2100</v>
      </c>
      <c r="J15" s="191">
        <f>SUM(J12:J14)</f>
        <v>11100</v>
      </c>
      <c r="K15" s="119"/>
    </row>
    <row r="16" spans="1:11" ht="21.75" customHeight="1">
      <c r="A16" s="158"/>
      <c r="B16" s="495"/>
      <c r="C16" s="187" t="s">
        <v>43</v>
      </c>
      <c r="D16" s="144"/>
      <c r="E16" s="169"/>
      <c r="F16" s="121"/>
      <c r="G16" s="191">
        <f>G15</f>
        <v>9000</v>
      </c>
      <c r="H16" s="191"/>
      <c r="I16" s="191">
        <f>I15</f>
        <v>2100</v>
      </c>
      <c r="J16" s="191">
        <f>J15</f>
        <v>11100</v>
      </c>
      <c r="K16" s="119"/>
    </row>
    <row r="17" spans="1:11" ht="21.75" customHeight="1">
      <c r="A17" s="282"/>
      <c r="B17" s="665"/>
      <c r="C17" s="454" t="s">
        <v>58</v>
      </c>
      <c r="D17" s="444"/>
      <c r="E17" s="283"/>
      <c r="F17" s="445"/>
      <c r="G17" s="110">
        <f>G16+G11</f>
        <v>23100</v>
      </c>
      <c r="H17" s="110"/>
      <c r="I17" s="110">
        <f>I16+I11</f>
        <v>2100</v>
      </c>
      <c r="J17" s="110">
        <f>J16+J11</f>
        <v>25200</v>
      </c>
      <c r="K17" s="285"/>
    </row>
    <row r="18" spans="1:11" ht="21.75" customHeight="1">
      <c r="A18" s="254"/>
      <c r="B18" s="495"/>
      <c r="C18" s="408"/>
      <c r="D18" s="446"/>
      <c r="E18" s="139"/>
      <c r="F18" s="447"/>
      <c r="G18" s="449"/>
      <c r="H18" s="449"/>
      <c r="I18" s="449"/>
      <c r="J18" s="449"/>
      <c r="K18" s="51"/>
    </row>
    <row r="19" spans="1:11" ht="21.75" customHeight="1">
      <c r="A19" s="254"/>
      <c r="B19" s="495"/>
      <c r="C19" s="408"/>
      <c r="D19" s="446"/>
      <c r="E19" s="139"/>
      <c r="F19" s="447"/>
      <c r="G19" s="449"/>
      <c r="H19" s="449"/>
      <c r="I19" s="449"/>
      <c r="J19" s="449"/>
      <c r="K19" s="51"/>
    </row>
    <row r="20" spans="1:11" ht="21.75" customHeight="1">
      <c r="A20" s="699" t="s">
        <v>223</v>
      </c>
      <c r="B20" s="700"/>
      <c r="C20" s="700"/>
      <c r="D20" s="700"/>
      <c r="E20" s="700"/>
      <c r="F20" s="700"/>
      <c r="G20" s="700"/>
      <c r="H20" s="701"/>
      <c r="I20" s="449"/>
      <c r="J20" s="449"/>
      <c r="K20" s="427"/>
    </row>
    <row r="21" spans="1:11" ht="21.75" customHeight="1">
      <c r="A21" s="426"/>
      <c r="B21" s="427"/>
      <c r="C21" s="408"/>
      <c r="D21" s="435"/>
      <c r="E21" s="436"/>
      <c r="F21" s="448"/>
      <c r="G21" s="449"/>
      <c r="H21" s="450"/>
      <c r="I21" s="449"/>
      <c r="J21" s="449"/>
      <c r="K21" s="427"/>
    </row>
    <row r="22" spans="1:11" ht="21.75" customHeight="1">
      <c r="A22" s="702" t="s">
        <v>224</v>
      </c>
      <c r="B22" s="702"/>
      <c r="C22" s="702"/>
      <c r="D22" s="703"/>
      <c r="E22" s="703"/>
      <c r="F22" s="703"/>
      <c r="G22" s="705" t="s">
        <v>225</v>
      </c>
      <c r="H22" s="705"/>
      <c r="I22" s="705"/>
      <c r="J22" s="705"/>
      <c r="K22" s="705"/>
    </row>
    <row r="23" spans="1:11" ht="33" customHeight="1">
      <c r="A23" s="705" t="s">
        <v>226</v>
      </c>
      <c r="B23" s="705"/>
      <c r="C23" s="705"/>
      <c r="D23" s="682"/>
      <c r="E23" s="682"/>
      <c r="F23" s="682"/>
      <c r="G23" s="705" t="s">
        <v>227</v>
      </c>
      <c r="H23" s="705"/>
      <c r="I23" s="705"/>
      <c r="J23" s="705"/>
      <c r="K23" s="705"/>
    </row>
    <row r="24" spans="1:11" ht="21.75" customHeight="1">
      <c r="A24" s="707" t="s">
        <v>228</v>
      </c>
      <c r="B24" s="707"/>
      <c r="C24" s="707"/>
      <c r="D24" s="684"/>
      <c r="E24" s="684"/>
      <c r="F24" s="685"/>
      <c r="G24" s="707" t="s">
        <v>229</v>
      </c>
      <c r="H24" s="707"/>
      <c r="I24" s="707"/>
      <c r="J24" s="707"/>
      <c r="K24" s="707"/>
    </row>
    <row r="25" spans="1:11" ht="21.75" customHeight="1">
      <c r="A25" s="707" t="s">
        <v>230</v>
      </c>
      <c r="B25" s="707"/>
      <c r="C25" s="707"/>
      <c r="D25" s="684"/>
      <c r="E25" s="684"/>
      <c r="F25" s="685"/>
      <c r="G25" s="708"/>
      <c r="H25" s="708"/>
      <c r="I25" s="708"/>
      <c r="J25" s="708"/>
      <c r="K25" s="708"/>
    </row>
    <row r="26" spans="1:11" ht="21.75" customHeight="1">
      <c r="A26" s="684"/>
      <c r="B26" s="686"/>
      <c r="C26" s="686"/>
      <c r="D26" s="684"/>
      <c r="E26" s="684"/>
      <c r="F26" s="685"/>
      <c r="G26" s="684"/>
      <c r="H26" s="687"/>
      <c r="I26" s="687"/>
      <c r="J26" s="687"/>
      <c r="K26" s="684"/>
    </row>
    <row r="27" spans="1:11" ht="21.75" customHeight="1">
      <c r="A27" s="706" t="s">
        <v>258</v>
      </c>
      <c r="B27" s="706"/>
      <c r="C27" s="706"/>
      <c r="D27" s="703"/>
      <c r="E27" s="703"/>
      <c r="F27" s="703"/>
      <c r="G27" s="707"/>
      <c r="H27" s="707"/>
      <c r="I27" s="707"/>
      <c r="J27" s="707"/>
      <c r="K27" s="707"/>
    </row>
    <row r="28" spans="1:11" ht="21.75" customHeight="1">
      <c r="A28" s="704" t="s">
        <v>259</v>
      </c>
      <c r="B28" s="704"/>
      <c r="C28" s="704"/>
      <c r="D28" s="507"/>
      <c r="E28" s="507"/>
      <c r="F28" s="684"/>
      <c r="G28" s="708"/>
      <c r="H28" s="708"/>
      <c r="I28" s="708"/>
      <c r="J28" s="708"/>
      <c r="K28" s="708"/>
    </row>
    <row r="29" spans="1:11" ht="21.75" customHeight="1">
      <c r="A29" s="704" t="s">
        <v>245</v>
      </c>
      <c r="B29" s="704"/>
      <c r="C29" s="704"/>
      <c r="D29" s="709"/>
      <c r="E29" s="709"/>
      <c r="F29" s="682"/>
      <c r="G29" s="705"/>
      <c r="H29" s="705"/>
      <c r="I29" s="705"/>
      <c r="J29" s="705"/>
      <c r="K29" s="705"/>
    </row>
    <row r="30" spans="1:11" ht="21.75" customHeight="1">
      <c r="A30" s="705"/>
      <c r="B30" s="705"/>
      <c r="C30" s="705"/>
      <c r="D30" s="508"/>
      <c r="E30" s="508"/>
      <c r="F30" s="682"/>
      <c r="G30" s="705"/>
      <c r="H30" s="705"/>
      <c r="I30" s="705"/>
      <c r="J30" s="705"/>
      <c r="K30" s="705"/>
    </row>
    <row r="31" spans="1:11" ht="21.75" customHeight="1">
      <c r="J31" s="51"/>
      <c r="K31" s="51"/>
    </row>
    <row r="32" spans="1:1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</sheetData>
  <mergeCells count="17">
    <mergeCell ref="A24:C24"/>
    <mergeCell ref="G24:K24"/>
    <mergeCell ref="A25:C25"/>
    <mergeCell ref="G25:K25"/>
    <mergeCell ref="A27:F27"/>
    <mergeCell ref="G27:K27"/>
    <mergeCell ref="A20:H20"/>
    <mergeCell ref="A22:F22"/>
    <mergeCell ref="G22:K22"/>
    <mergeCell ref="A23:C23"/>
    <mergeCell ref="G23:K23"/>
    <mergeCell ref="G28:K28"/>
    <mergeCell ref="G29:K29"/>
    <mergeCell ref="A30:C30"/>
    <mergeCell ref="G30:K30"/>
    <mergeCell ref="A29:E29"/>
    <mergeCell ref="A28:C28"/>
  </mergeCells>
  <pageMargins left="0.19685039370078741" right="0" top="0.78740157480314965" bottom="0.59055118110236227" header="0.39370078740157483" footer="0.11811023622047245"/>
  <pageSetup paperSize="9" scale="90" orientation="portrait" horizontalDpi="300" verticalDpi="300" r:id="rId1"/>
  <headerFooter alignWithMargins="0">
    <oddHeader>&amp;Rแบบ ปร.4 แผ่นที่ &amp;P/1</oddHeader>
    <oddFooter>&amp;L&amp;F&amp;C&amp;A&amp;R&amp;D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45"/>
  <sheetViews>
    <sheetView topLeftCell="A4" workbookViewId="0">
      <selection activeCell="G13" sqref="G13"/>
    </sheetView>
  </sheetViews>
  <sheetFormatPr defaultRowHeight="21.75"/>
  <cols>
    <col min="1" max="1" width="9.7109375" style="120" customWidth="1"/>
    <col min="2" max="3" width="25.7109375" style="51" customWidth="1"/>
    <col min="4" max="5" width="7.7109375" style="120" customWidth="1"/>
    <col min="6" max="9" width="11.7109375" style="120" customWidth="1"/>
    <col min="10" max="11" width="11.7109375" style="51" customWidth="1"/>
    <col min="12" max="16384" width="9.140625" style="51"/>
  </cols>
  <sheetData>
    <row r="1" spans="1:11">
      <c r="A1" s="43" t="s">
        <v>48</v>
      </c>
      <c r="B1" s="44"/>
      <c r="C1" s="45" t="s">
        <v>40</v>
      </c>
      <c r="D1" s="46"/>
      <c r="E1" s="44"/>
      <c r="F1" s="47"/>
      <c r="G1" s="48"/>
      <c r="H1" s="48"/>
      <c r="I1" s="47"/>
      <c r="J1" s="49"/>
      <c r="K1" s="50"/>
    </row>
    <row r="2" spans="1:11">
      <c r="A2" s="43" t="str">
        <f>'แบบ ปร.6'!$A$2</f>
        <v>สถานที่ก่อสร้าง</v>
      </c>
      <c r="B2" s="44"/>
      <c r="C2" s="53"/>
      <c r="D2" s="54"/>
      <c r="E2" s="44"/>
      <c r="F2" s="55" t="s">
        <v>14</v>
      </c>
      <c r="G2" s="56" t="s">
        <v>49</v>
      </c>
      <c r="H2" s="56"/>
      <c r="I2" s="55" t="s">
        <v>36</v>
      </c>
      <c r="J2" s="57"/>
      <c r="K2" s="58"/>
    </row>
    <row r="3" spans="1:11">
      <c r="A3" s="43" t="s">
        <v>50</v>
      </c>
      <c r="B3" s="44"/>
      <c r="C3" s="45" t="str">
        <f>'แบบ ปร.6'!$A$4</f>
        <v>สำนักบริหารจัดการน้ำ  กรมทรัพยากรน้ำ</v>
      </c>
      <c r="D3" s="54"/>
      <c r="E3" s="44"/>
      <c r="F3" s="55"/>
      <c r="G3" s="56"/>
      <c r="H3" s="56"/>
      <c r="I3" s="55"/>
      <c r="J3" s="57"/>
      <c r="K3" s="58"/>
    </row>
    <row r="4" spans="1:11">
      <c r="A4" s="43" t="e">
        <f>#REF!</f>
        <v>#REF!</v>
      </c>
      <c r="B4" s="44"/>
      <c r="C4" s="53"/>
      <c r="D4" s="54"/>
      <c r="E4" s="44"/>
      <c r="F4" s="55" t="s">
        <v>52</v>
      </c>
      <c r="G4" s="59">
        <f>'แบบ ปร.6'!$C$5</f>
        <v>37950</v>
      </c>
      <c r="H4" s="60"/>
      <c r="I4" s="47"/>
      <c r="J4" s="49"/>
      <c r="K4" s="50"/>
    </row>
    <row r="5" spans="1:11">
      <c r="A5" s="61"/>
      <c r="B5" s="62"/>
      <c r="C5" s="62"/>
      <c r="D5" s="63"/>
      <c r="E5" s="62"/>
      <c r="F5" s="64"/>
      <c r="G5" s="65"/>
      <c r="H5" s="65"/>
      <c r="I5" s="64"/>
      <c r="J5" s="66"/>
    </row>
    <row r="6" spans="1:11" s="77" customFormat="1">
      <c r="A6" s="67" t="s">
        <v>3</v>
      </c>
      <c r="B6" s="68" t="s">
        <v>19</v>
      </c>
      <c r="C6" s="69"/>
      <c r="D6" s="70" t="s">
        <v>53</v>
      </c>
      <c r="E6" s="71"/>
      <c r="F6" s="72" t="s">
        <v>54</v>
      </c>
      <c r="G6" s="73"/>
      <c r="H6" s="72" t="s">
        <v>55</v>
      </c>
      <c r="I6" s="74"/>
      <c r="J6" s="75" t="s">
        <v>56</v>
      </c>
      <c r="K6" s="76" t="s">
        <v>8</v>
      </c>
    </row>
    <row r="7" spans="1:11" s="77" customFormat="1">
      <c r="A7" s="78"/>
      <c r="B7" s="79"/>
      <c r="C7" s="80"/>
      <c r="D7" s="81"/>
      <c r="E7" s="82"/>
      <c r="F7" s="83" t="s">
        <v>57</v>
      </c>
      <c r="G7" s="84" t="s">
        <v>47</v>
      </c>
      <c r="H7" s="83" t="s">
        <v>57</v>
      </c>
      <c r="I7" s="85" t="s">
        <v>47</v>
      </c>
      <c r="J7" s="86" t="s">
        <v>7</v>
      </c>
      <c r="K7" s="87"/>
    </row>
    <row r="8" spans="1:11" s="77" customFormat="1">
      <c r="A8" s="173"/>
      <c r="B8" s="174" t="s">
        <v>87</v>
      </c>
      <c r="C8" s="175"/>
      <c r="D8" s="176"/>
      <c r="E8" s="177"/>
      <c r="F8" s="178"/>
      <c r="G8" s="179"/>
      <c r="H8" s="178"/>
      <c r="I8" s="180"/>
      <c r="J8" s="181"/>
      <c r="K8" s="94"/>
    </row>
    <row r="9" spans="1:11">
      <c r="A9" s="113">
        <v>1</v>
      </c>
      <c r="B9" s="146" t="s">
        <v>88</v>
      </c>
      <c r="C9" s="119"/>
      <c r="D9" s="144">
        <v>0</v>
      </c>
      <c r="E9" s="182" t="s">
        <v>19</v>
      </c>
      <c r="F9" s="121">
        <v>0</v>
      </c>
      <c r="G9" s="121">
        <f>IF(F9="-","-",D9*F9)</f>
        <v>0</v>
      </c>
      <c r="H9" s="121">
        <v>0</v>
      </c>
      <c r="I9" s="121">
        <f>IF(H9="-","-",H9*D9)</f>
        <v>0</v>
      </c>
      <c r="J9" s="159">
        <f>SUM(G9,I9)</f>
        <v>0</v>
      </c>
      <c r="K9" s="119"/>
    </row>
    <row r="10" spans="1:11">
      <c r="A10" s="113"/>
      <c r="B10" s="183" t="s">
        <v>89</v>
      </c>
      <c r="C10" s="119"/>
      <c r="D10" s="144"/>
      <c r="E10" s="116"/>
      <c r="F10" s="121"/>
      <c r="G10" s="121"/>
      <c r="H10" s="121"/>
      <c r="I10" s="121"/>
      <c r="J10" s="119"/>
      <c r="K10" s="119"/>
    </row>
    <row r="11" spans="1:11">
      <c r="A11" s="113"/>
      <c r="B11" s="184" t="s">
        <v>90</v>
      </c>
      <c r="C11" s="119"/>
      <c r="D11" s="144"/>
      <c r="E11" s="116"/>
      <c r="F11" s="121"/>
      <c r="G11" s="121"/>
      <c r="H11" s="121"/>
      <c r="I11" s="121"/>
      <c r="J11" s="119"/>
      <c r="K11" s="119"/>
    </row>
    <row r="12" spans="1:11">
      <c r="A12" s="113">
        <v>2</v>
      </c>
      <c r="B12" s="146" t="s">
        <v>91</v>
      </c>
      <c r="C12" s="119"/>
      <c r="D12" s="144">
        <v>0</v>
      </c>
      <c r="E12" s="182" t="s">
        <v>19</v>
      </c>
      <c r="F12" s="121">
        <v>0</v>
      </c>
      <c r="G12" s="121">
        <f>IF(F12="-","-",D12*F12)</f>
        <v>0</v>
      </c>
      <c r="H12" s="121">
        <v>0</v>
      </c>
      <c r="I12" s="121">
        <f>IF(H12="-","-",H12*D12)</f>
        <v>0</v>
      </c>
      <c r="J12" s="159">
        <f>SUM(G12,I12)</f>
        <v>0</v>
      </c>
      <c r="K12" s="119"/>
    </row>
    <row r="13" spans="1:11">
      <c r="A13" s="113"/>
      <c r="B13" s="183" t="s">
        <v>92</v>
      </c>
      <c r="C13" s="119"/>
      <c r="D13" s="144"/>
      <c r="E13" s="116"/>
      <c r="F13" s="121"/>
      <c r="G13" s="121"/>
      <c r="H13" s="121"/>
      <c r="I13" s="121"/>
      <c r="J13" s="119"/>
      <c r="K13" s="119"/>
    </row>
    <row r="14" spans="1:11">
      <c r="A14" s="113"/>
      <c r="B14" s="184" t="s">
        <v>93</v>
      </c>
      <c r="C14" s="77"/>
      <c r="D14" s="144"/>
      <c r="E14" s="116"/>
      <c r="F14" s="153"/>
      <c r="G14" s="153"/>
      <c r="H14" s="153"/>
      <c r="I14" s="153"/>
      <c r="J14" s="119"/>
      <c r="K14" s="119"/>
    </row>
    <row r="15" spans="1:11">
      <c r="A15" s="113"/>
      <c r="B15" s="184" t="s">
        <v>94</v>
      </c>
      <c r="C15" s="77"/>
      <c r="D15" s="144"/>
      <c r="E15" s="116"/>
      <c r="F15" s="153"/>
      <c r="G15" s="153"/>
      <c r="H15" s="153"/>
      <c r="I15" s="153"/>
      <c r="J15" s="119"/>
      <c r="K15" s="119"/>
    </row>
    <row r="16" spans="1:11">
      <c r="A16" s="113"/>
      <c r="B16" s="184" t="s">
        <v>95</v>
      </c>
      <c r="C16" s="77"/>
      <c r="D16" s="144"/>
      <c r="E16" s="116"/>
      <c r="F16" s="153"/>
      <c r="G16" s="153"/>
      <c r="H16" s="153"/>
      <c r="I16" s="153"/>
      <c r="J16" s="119"/>
      <c r="K16" s="119"/>
    </row>
    <row r="17" spans="1:11">
      <c r="A17" s="113">
        <v>3</v>
      </c>
      <c r="B17" s="184" t="s">
        <v>96</v>
      </c>
      <c r="C17" s="77"/>
      <c r="D17" s="144">
        <v>1</v>
      </c>
      <c r="E17" s="182" t="s">
        <v>19</v>
      </c>
      <c r="F17" s="153">
        <v>0</v>
      </c>
      <c r="G17" s="121">
        <f>IF(F17="-","-",D17*F17)</f>
        <v>0</v>
      </c>
      <c r="H17" s="153">
        <v>2150</v>
      </c>
      <c r="I17" s="121">
        <f>IF(H17="-","-",H17*D17)</f>
        <v>2150</v>
      </c>
      <c r="J17" s="159">
        <f>SUM(G17,I17)</f>
        <v>2150</v>
      </c>
      <c r="K17" s="119"/>
    </row>
    <row r="18" spans="1:11">
      <c r="A18" s="113"/>
      <c r="B18" s="184"/>
      <c r="C18" s="77"/>
      <c r="D18" s="144"/>
      <c r="E18" s="182"/>
      <c r="F18" s="153"/>
      <c r="G18" s="121"/>
      <c r="H18" s="153"/>
      <c r="I18" s="121"/>
      <c r="J18" s="159"/>
      <c r="K18" s="119"/>
    </row>
    <row r="19" spans="1:11">
      <c r="A19" s="113"/>
      <c r="B19" s="184"/>
      <c r="C19" s="77"/>
      <c r="D19" s="144"/>
      <c r="E19" s="182"/>
      <c r="F19" s="153"/>
      <c r="G19" s="121"/>
      <c r="H19" s="153"/>
      <c r="I19" s="121"/>
      <c r="J19" s="159"/>
      <c r="K19" s="119"/>
    </row>
    <row r="20" spans="1:11">
      <c r="A20" s="113"/>
      <c r="B20" s="184"/>
      <c r="C20" s="77"/>
      <c r="D20" s="144"/>
      <c r="E20" s="182"/>
      <c r="F20" s="153"/>
      <c r="G20" s="121"/>
      <c r="H20" s="153"/>
      <c r="I20" s="121"/>
      <c r="J20" s="159"/>
      <c r="K20" s="119"/>
    </row>
    <row r="21" spans="1:11">
      <c r="A21" s="113"/>
      <c r="B21" s="184"/>
      <c r="C21" s="77"/>
      <c r="D21" s="144"/>
      <c r="E21" s="182"/>
      <c r="F21" s="153"/>
      <c r="G21" s="121"/>
      <c r="H21" s="153"/>
      <c r="I21" s="121"/>
      <c r="J21" s="159"/>
      <c r="K21" s="119"/>
    </row>
    <row r="22" spans="1:11" s="77" customFormat="1">
      <c r="A22" s="185"/>
      <c r="B22" s="186"/>
      <c r="C22" s="187" t="s">
        <v>42</v>
      </c>
      <c r="D22" s="188"/>
      <c r="E22" s="189"/>
      <c r="F22" s="190"/>
      <c r="G22" s="191">
        <f>SUM(G8:G21)</f>
        <v>0</v>
      </c>
      <c r="H22" s="192"/>
      <c r="I22" s="191">
        <f>SUM(I8:I21)</f>
        <v>2150</v>
      </c>
      <c r="J22" s="165">
        <f>SUM(J8:J21)</f>
        <v>2150</v>
      </c>
      <c r="K22" s="193"/>
    </row>
    <row r="23" spans="1:11" s="92" customFormat="1">
      <c r="A23" s="86"/>
      <c r="B23" s="105"/>
      <c r="C23" s="106" t="s">
        <v>43</v>
      </c>
      <c r="D23" s="107"/>
      <c r="E23" s="108"/>
      <c r="F23" s="109"/>
      <c r="G23" s="130">
        <f>ROUNDDOWN(SUM(G22),0)</f>
        <v>0</v>
      </c>
      <c r="H23" s="131"/>
      <c r="I23" s="130">
        <f>ROUNDDOWN(SUM(I22),0)</f>
        <v>2150</v>
      </c>
      <c r="J23" s="164">
        <f>SUM(G23,I23)</f>
        <v>2150</v>
      </c>
      <c r="K23" s="112"/>
    </row>
    <row r="24" spans="1:11" s="92" customFormat="1">
      <c r="A24" s="43" t="s">
        <v>48</v>
      </c>
      <c r="B24" s="44"/>
      <c r="C24" s="45" t="s">
        <v>40</v>
      </c>
      <c r="D24" s="46"/>
      <c r="E24" s="44"/>
      <c r="F24" s="47"/>
      <c r="G24" s="48"/>
      <c r="H24" s="48"/>
      <c r="I24" s="47"/>
      <c r="J24" s="49"/>
      <c r="K24" s="50"/>
    </row>
    <row r="25" spans="1:11">
      <c r="A25" s="43" t="str">
        <f>'แบบ ปร.6'!$A$2</f>
        <v>สถานที่ก่อสร้าง</v>
      </c>
      <c r="B25" s="44"/>
      <c r="C25" s="53"/>
      <c r="D25" s="54"/>
      <c r="E25" s="44"/>
      <c r="F25" s="55" t="s">
        <v>14</v>
      </c>
      <c r="G25" s="56" t="s">
        <v>49</v>
      </c>
      <c r="H25" s="56"/>
      <c r="I25" s="55" t="s">
        <v>36</v>
      </c>
      <c r="J25" s="57"/>
      <c r="K25" s="58"/>
    </row>
    <row r="26" spans="1:11">
      <c r="A26" s="43" t="s">
        <v>50</v>
      </c>
      <c r="B26" s="44"/>
      <c r="C26" s="45" t="str">
        <f>'แบบ ปร.6'!$A$4</f>
        <v>สำนักบริหารจัดการน้ำ  กรมทรัพยากรน้ำ</v>
      </c>
      <c r="D26" s="54"/>
      <c r="E26" s="44"/>
      <c r="F26" s="55"/>
      <c r="G26" s="56"/>
      <c r="H26" s="56"/>
      <c r="I26" s="55"/>
      <c r="J26" s="57"/>
      <c r="K26" s="58"/>
    </row>
    <row r="27" spans="1:11">
      <c r="A27" s="43" t="e">
        <f>#REF!</f>
        <v>#REF!</v>
      </c>
      <c r="B27" s="44"/>
      <c r="C27" s="53"/>
      <c r="D27" s="54"/>
      <c r="E27" s="44"/>
      <c r="F27" s="55" t="s">
        <v>52</v>
      </c>
      <c r="G27" s="59">
        <f>'แบบ ปร.6'!$C$5</f>
        <v>37950</v>
      </c>
      <c r="H27" s="60"/>
      <c r="I27" s="47"/>
      <c r="J27" s="49"/>
      <c r="K27" s="50"/>
    </row>
    <row r="28" spans="1:11">
      <c r="A28" s="61"/>
      <c r="B28" s="62"/>
      <c r="C28" s="62"/>
      <c r="D28" s="63"/>
      <c r="E28" s="62"/>
      <c r="F28" s="64"/>
      <c r="G28" s="65"/>
      <c r="H28" s="65"/>
      <c r="I28" s="64"/>
      <c r="J28" s="66"/>
    </row>
    <row r="29" spans="1:11">
      <c r="A29" s="67" t="s">
        <v>3</v>
      </c>
      <c r="B29" s="68" t="s">
        <v>19</v>
      </c>
      <c r="C29" s="69"/>
      <c r="D29" s="70" t="s">
        <v>53</v>
      </c>
      <c r="E29" s="71"/>
      <c r="F29" s="72" t="s">
        <v>54</v>
      </c>
      <c r="G29" s="73"/>
      <c r="H29" s="72" t="s">
        <v>55</v>
      </c>
      <c r="I29" s="74"/>
      <c r="J29" s="75" t="s">
        <v>56</v>
      </c>
      <c r="K29" s="76" t="s">
        <v>8</v>
      </c>
    </row>
    <row r="30" spans="1:11">
      <c r="A30" s="78"/>
      <c r="B30" s="79"/>
      <c r="C30" s="80"/>
      <c r="D30" s="81"/>
      <c r="E30" s="82"/>
      <c r="F30" s="83" t="s">
        <v>57</v>
      </c>
      <c r="G30" s="84" t="s">
        <v>47</v>
      </c>
      <c r="H30" s="83" t="s">
        <v>57</v>
      </c>
      <c r="I30" s="85" t="s">
        <v>47</v>
      </c>
      <c r="J30" s="86" t="s">
        <v>7</v>
      </c>
      <c r="K30" s="87"/>
    </row>
    <row r="31" spans="1:11">
      <c r="A31" s="185"/>
      <c r="B31" s="186" t="s">
        <v>97</v>
      </c>
      <c r="C31" s="187"/>
      <c r="D31" s="188"/>
      <c r="E31" s="189"/>
      <c r="F31" s="190"/>
      <c r="G31" s="151"/>
      <c r="H31" s="168"/>
      <c r="I31" s="151"/>
      <c r="J31" s="165"/>
      <c r="K31" s="194"/>
    </row>
    <row r="32" spans="1:11">
      <c r="A32" s="123">
        <v>1</v>
      </c>
      <c r="B32" s="171" t="str">
        <f t="array" ref="B32:B36">[1]งานไฟฟ้า!$B$6:$B$10</f>
        <v>เสาไฟฟ้า คอร. ยาวไม่น้อยกว่า 8.00 ม.</v>
      </c>
      <c r="C32" s="119"/>
      <c r="D32" s="144">
        <v>1</v>
      </c>
      <c r="E32" s="116" t="str">
        <f t="array" ref="E32:F36">[1]งานไฟฟ้า!$C$6:$D$10</f>
        <v>ต้น</v>
      </c>
      <c r="F32" s="121">
        <v>1500</v>
      </c>
      <c r="G32" s="121">
        <f>IF(F32="-","-",D32*F32)</f>
        <v>1500</v>
      </c>
      <c r="H32" s="121">
        <f t="array" ref="H32:H36">[1]งานไฟฟ้า!$E$6:$E$10</f>
        <v>500</v>
      </c>
      <c r="I32" s="121">
        <f>IF(H32="-","-",H32*D32)</f>
        <v>500</v>
      </c>
      <c r="J32" s="159">
        <f>SUM(G32,I32)</f>
        <v>2000</v>
      </c>
      <c r="K32" s="119"/>
    </row>
    <row r="33" spans="1:11">
      <c r="A33" s="123">
        <v>2</v>
      </c>
      <c r="B33" s="93" t="str">
        <v>สายไฟฟ้าอลูมิเนียมหุ้มฉนวน พื้นที่หน้าตัดไม่น้อยกว่า 25 ตร.มม.</v>
      </c>
      <c r="C33" s="119"/>
      <c r="D33" s="145">
        <v>100</v>
      </c>
      <c r="E33" s="139" t="str">
        <v>ม.</v>
      </c>
      <c r="F33" s="121">
        <v>25</v>
      </c>
      <c r="G33" s="121">
        <f>IF(F33="-","-",D33*F33)</f>
        <v>2500</v>
      </c>
      <c r="H33" s="121" t="str">
        <v>-</v>
      </c>
      <c r="I33" s="121" t="str">
        <f>IF(H33="-","-",H33*D33)</f>
        <v>-</v>
      </c>
      <c r="J33" s="159">
        <f>SUM(G33,I33)</f>
        <v>2500</v>
      </c>
      <c r="K33" s="119"/>
    </row>
    <row r="34" spans="1:11">
      <c r="A34" s="123">
        <v>3</v>
      </c>
      <c r="B34" s="146" t="str">
        <v>แผงควบคุมไฟฟ้าในโรงสูบน้ำ</v>
      </c>
      <c r="C34" s="119"/>
      <c r="D34" s="145">
        <v>1</v>
      </c>
      <c r="E34" s="139" t="str">
        <v>ชุด</v>
      </c>
      <c r="F34" s="121">
        <v>2000</v>
      </c>
      <c r="G34" s="121">
        <f>IF(F34="-","-",D34*F34)</f>
        <v>2000</v>
      </c>
      <c r="H34" s="121">
        <v>200</v>
      </c>
      <c r="I34" s="121">
        <f>IF(H34="-","-",H34*D34)</f>
        <v>200</v>
      </c>
      <c r="J34" s="159">
        <f>SUM(G34,I34)</f>
        <v>2200</v>
      </c>
      <c r="K34" s="119"/>
    </row>
    <row r="35" spans="1:11">
      <c r="A35" s="123">
        <v>4</v>
      </c>
      <c r="B35" s="146" t="str">
        <v>อุปกรณ์โยงยึดสายไฟฟ้า</v>
      </c>
      <c r="C35" s="119"/>
      <c r="D35" s="145">
        <v>1</v>
      </c>
      <c r="E35" s="195" t="str">
        <v>รายการ</v>
      </c>
      <c r="F35" s="121">
        <v>1750</v>
      </c>
      <c r="G35" s="121">
        <f>IF(F35="-","-",D35*F35)</f>
        <v>1750</v>
      </c>
      <c r="H35" s="121" t="str">
        <v>-</v>
      </c>
      <c r="I35" s="121" t="str">
        <f>IF(H35="-","-",H35*D35)</f>
        <v>-</v>
      </c>
      <c r="J35" s="159">
        <f>SUM(G35,I35)</f>
        <v>1750</v>
      </c>
      <c r="K35" s="119"/>
    </row>
    <row r="36" spans="1:11" s="77" customFormat="1">
      <c r="A36" s="123">
        <v>5</v>
      </c>
      <c r="B36" s="146" t="str">
        <v>สวิทซ์ลูกลอยอัตโนมัติ</v>
      </c>
      <c r="C36" s="119"/>
      <c r="D36" s="145">
        <v>2</v>
      </c>
      <c r="E36" s="139" t="str">
        <v>ชุด</v>
      </c>
      <c r="F36" s="121">
        <v>1200</v>
      </c>
      <c r="G36" s="121">
        <f>IF(F36="-","-",D36*F36)</f>
        <v>2400</v>
      </c>
      <c r="H36" s="121">
        <v>200</v>
      </c>
      <c r="I36" s="121">
        <f>IF(H36="-","-",H36*D36)</f>
        <v>400</v>
      </c>
      <c r="J36" s="159">
        <f>SUM(G36,I36)</f>
        <v>2800</v>
      </c>
      <c r="K36" s="119"/>
    </row>
    <row r="37" spans="1:11" s="92" customFormat="1">
      <c r="A37" s="123"/>
      <c r="B37" s="146"/>
      <c r="C37" s="119"/>
      <c r="D37" s="145"/>
      <c r="E37" s="139"/>
      <c r="F37" s="121"/>
      <c r="G37" s="121"/>
      <c r="H37" s="121"/>
      <c r="I37" s="121"/>
      <c r="J37" s="159"/>
      <c r="K37" s="119"/>
    </row>
    <row r="38" spans="1:11">
      <c r="A38" s="95"/>
      <c r="B38" s="96"/>
      <c r="C38" s="97" t="s">
        <v>42</v>
      </c>
      <c r="D38" s="98"/>
      <c r="E38" s="99"/>
      <c r="F38" s="100"/>
      <c r="G38" s="101">
        <f>SUM(G32:G37)</f>
        <v>10150</v>
      </c>
      <c r="H38" s="102"/>
      <c r="I38" s="101">
        <f>SUM(I32:I37)</f>
        <v>1100</v>
      </c>
      <c r="J38" s="104">
        <f>SUM(J32:J37)</f>
        <v>11250</v>
      </c>
      <c r="K38" s="103"/>
    </row>
    <row r="39" spans="1:11">
      <c r="A39" s="86"/>
      <c r="B39" s="105"/>
      <c r="C39" s="106" t="s">
        <v>58</v>
      </c>
      <c r="D39" s="107"/>
      <c r="E39" s="108"/>
      <c r="F39" s="109"/>
      <c r="G39" s="110"/>
      <c r="H39" s="111"/>
      <c r="I39" s="110"/>
      <c r="J39" s="110">
        <f>ROUNDDOWN(J38,0)</f>
        <v>11250</v>
      </c>
      <c r="K39" s="112"/>
    </row>
    <row r="40" spans="1:11">
      <c r="A40" s="51"/>
      <c r="B40" s="196" t="s">
        <v>6</v>
      </c>
      <c r="C40" s="196"/>
      <c r="D40" s="197"/>
      <c r="E40" s="196"/>
      <c r="F40" s="198"/>
      <c r="G40" s="199"/>
      <c r="H40" s="200"/>
      <c r="I40" s="200"/>
    </row>
    <row r="41" spans="1:11">
      <c r="A41" s="120" t="s">
        <v>102</v>
      </c>
      <c r="F41" s="150" t="s">
        <v>33</v>
      </c>
      <c r="G41" s="120" t="s">
        <v>105</v>
      </c>
      <c r="J41" s="120"/>
      <c r="K41" s="120"/>
    </row>
    <row r="42" spans="1:11">
      <c r="B42" s="51" t="s">
        <v>101</v>
      </c>
      <c r="F42" s="150"/>
      <c r="G42" s="51" t="s">
        <v>104</v>
      </c>
      <c r="H42" s="63"/>
      <c r="I42" s="63"/>
      <c r="J42" s="63"/>
      <c r="K42" s="63"/>
    </row>
    <row r="43" spans="1:11">
      <c r="F43" s="150"/>
      <c r="H43" s="63"/>
      <c r="I43" s="63"/>
      <c r="J43" s="63"/>
      <c r="K43" s="63"/>
    </row>
    <row r="44" spans="1:11">
      <c r="A44" s="120" t="s">
        <v>103</v>
      </c>
      <c r="B44"/>
      <c r="F44" s="150" t="s">
        <v>34</v>
      </c>
      <c r="G44" s="120" t="s">
        <v>105</v>
      </c>
      <c r="H44" s="63"/>
      <c r="I44" s="63"/>
      <c r="J44" s="63"/>
      <c r="K44" s="63"/>
    </row>
    <row r="45" spans="1:11">
      <c r="B45" s="51" t="s">
        <v>101</v>
      </c>
      <c r="G45" s="51" t="s">
        <v>104</v>
      </c>
      <c r="H45" s="63"/>
      <c r="I45" s="63"/>
      <c r="J45" s="63"/>
      <c r="K45" s="63"/>
    </row>
  </sheetData>
  <phoneticPr fontId="31" type="noConversion"/>
  <printOptions horizontalCentered="1"/>
  <pageMargins left="0.78740157480314965" right="0.59055118110236227" top="0.78740157480314965" bottom="0.78740157480314965" header="0.59055118110236227" footer="0.59055118110236227"/>
  <pageSetup paperSize="9" orientation="landscape" horizontalDpi="4294967295" r:id="rId1"/>
  <headerFooter alignWithMargins="0">
    <oddHeader>&amp;Rแบบ ปร.4 แผ่นที่ &amp;P/2</oddHeader>
    <oddFooter>&amp;L&amp;F&amp;C&amp;A&amp;R&amp;D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134"/>
  <sheetViews>
    <sheetView topLeftCell="A44" zoomScale="75" zoomScaleSheetLayoutView="75" workbookViewId="0">
      <selection activeCell="A27" sqref="A27:K57"/>
    </sheetView>
  </sheetViews>
  <sheetFormatPr defaultRowHeight="21.75"/>
  <cols>
    <col min="1" max="1" width="6.85546875" style="120" customWidth="1"/>
    <col min="2" max="2" width="21.7109375" style="51" customWidth="1"/>
    <col min="3" max="3" width="15.5703125" style="51" customWidth="1"/>
    <col min="4" max="4" width="5.5703125" style="120" customWidth="1"/>
    <col min="5" max="5" width="6" style="120" customWidth="1"/>
    <col min="6" max="6" width="12.5703125" style="120" customWidth="1"/>
    <col min="7" max="7" width="9.5703125" style="120" customWidth="1"/>
    <col min="8" max="8" width="12.7109375" style="120" customWidth="1"/>
    <col min="9" max="9" width="9.140625" style="120"/>
    <col min="10" max="10" width="11.28515625" style="51" customWidth="1"/>
    <col min="11" max="11" width="10.42578125" style="51" customWidth="1"/>
    <col min="12" max="16384" width="9.140625" style="51"/>
  </cols>
  <sheetData>
    <row r="1" spans="1:11" ht="21.75" customHeight="1">
      <c r="A1" s="43" t="s">
        <v>48</v>
      </c>
      <c r="B1" s="44"/>
      <c r="C1" s="45" t="s">
        <v>40</v>
      </c>
      <c r="D1" s="46"/>
      <c r="E1" s="44"/>
      <c r="F1" s="47"/>
      <c r="G1" s="48"/>
      <c r="H1" s="48"/>
      <c r="I1" s="47"/>
      <c r="J1" s="49"/>
      <c r="K1" s="50"/>
    </row>
    <row r="2" spans="1:11" ht="21.75" customHeight="1">
      <c r="A2" s="43" t="str">
        <f>'[3]แบบ ปร.6'!$A$2</f>
        <v>สถานที่ก่อสร้าง</v>
      </c>
      <c r="B2" s="44"/>
      <c r="C2" s="53"/>
      <c r="D2" s="54"/>
      <c r="E2" s="44"/>
      <c r="F2" s="55" t="s">
        <v>14</v>
      </c>
      <c r="G2" s="56" t="s">
        <v>49</v>
      </c>
      <c r="H2" s="56"/>
      <c r="I2" s="55" t="s">
        <v>36</v>
      </c>
      <c r="J2" s="57"/>
      <c r="K2" s="58"/>
    </row>
    <row r="3" spans="1:11" ht="21.75" customHeight="1">
      <c r="A3" s="475" t="s">
        <v>169</v>
      </c>
      <c r="B3" s="476"/>
      <c r="C3" s="45" t="str">
        <f>'[3]แบบ ปร.6'!$A$4</f>
        <v>สำนักบริหารจัดการน้ำ  กรมทรัพยากรน้ำ</v>
      </c>
      <c r="D3" s="54"/>
      <c r="E3" s="44"/>
      <c r="F3" s="55"/>
      <c r="G3" s="56"/>
      <c r="H3" s="56"/>
      <c r="I3" s="55"/>
      <c r="J3" s="57"/>
      <c r="K3" s="58"/>
    </row>
    <row r="4" spans="1:11" ht="21.75" customHeight="1">
      <c r="A4" s="43" t="s">
        <v>51</v>
      </c>
      <c r="B4" s="44"/>
      <c r="C4" s="53"/>
      <c r="D4" s="54"/>
      <c r="E4" s="44"/>
      <c r="F4" s="55" t="s">
        <v>52</v>
      </c>
      <c r="G4" s="471" t="s">
        <v>211</v>
      </c>
      <c r="H4" s="60"/>
      <c r="I4" s="47"/>
      <c r="J4" s="49"/>
      <c r="K4" s="50"/>
    </row>
    <row r="5" spans="1:11" ht="21.75" customHeight="1">
      <c r="A5" s="61"/>
      <c r="B5" s="62"/>
      <c r="C5" s="62"/>
      <c r="D5" s="63"/>
      <c r="E5" s="62"/>
      <c r="F5" s="64"/>
      <c r="G5" s="65"/>
      <c r="H5" s="65"/>
      <c r="I5" s="64"/>
      <c r="J5" s="66"/>
    </row>
    <row r="6" spans="1:11" s="77" customFormat="1" ht="21.75" customHeight="1">
      <c r="A6" s="67" t="s">
        <v>3</v>
      </c>
      <c r="B6" s="68" t="s">
        <v>19</v>
      </c>
      <c r="C6" s="69"/>
      <c r="D6" s="70" t="s">
        <v>53</v>
      </c>
      <c r="E6" s="71"/>
      <c r="F6" s="72" t="s">
        <v>54</v>
      </c>
      <c r="G6" s="73"/>
      <c r="H6" s="72" t="s">
        <v>55</v>
      </c>
      <c r="I6" s="74"/>
      <c r="J6" s="75" t="s">
        <v>56</v>
      </c>
      <c r="K6" s="76" t="s">
        <v>8</v>
      </c>
    </row>
    <row r="7" spans="1:11" s="77" customFormat="1" ht="21.75" customHeight="1">
      <c r="A7" s="78"/>
      <c r="B7" s="79"/>
      <c r="C7" s="80"/>
      <c r="D7" s="81"/>
      <c r="E7" s="82"/>
      <c r="F7" s="404" t="s">
        <v>57</v>
      </c>
      <c r="G7" s="84" t="s">
        <v>47</v>
      </c>
      <c r="H7" s="404" t="s">
        <v>57</v>
      </c>
      <c r="I7" s="85" t="s">
        <v>47</v>
      </c>
      <c r="J7" s="86" t="s">
        <v>7</v>
      </c>
      <c r="K7" s="87"/>
    </row>
    <row r="8" spans="1:11" s="77" customFormat="1" ht="21.75" customHeight="1">
      <c r="A8" s="173"/>
      <c r="B8" s="174" t="s">
        <v>87</v>
      </c>
      <c r="C8" s="175"/>
      <c r="D8" s="176"/>
      <c r="E8" s="177"/>
      <c r="F8" s="178"/>
      <c r="G8" s="179"/>
      <c r="H8" s="178"/>
      <c r="I8" s="180"/>
      <c r="J8" s="181"/>
      <c r="K8" s="94"/>
    </row>
    <row r="9" spans="1:11" ht="21.75" customHeight="1">
      <c r="A9" s="113">
        <v>1</v>
      </c>
      <c r="B9" s="146" t="s">
        <v>88</v>
      </c>
      <c r="C9" s="119"/>
      <c r="D9" s="144"/>
      <c r="E9" s="182"/>
      <c r="F9" s="121"/>
      <c r="G9" s="121"/>
      <c r="H9" s="121"/>
      <c r="I9" s="121"/>
      <c r="J9" s="159"/>
      <c r="K9" s="119"/>
    </row>
    <row r="10" spans="1:11" ht="21.75" customHeight="1">
      <c r="A10" s="113"/>
      <c r="B10" s="405" t="s">
        <v>89</v>
      </c>
      <c r="C10" s="119"/>
      <c r="D10" s="144"/>
      <c r="E10" s="116"/>
      <c r="F10" s="121"/>
      <c r="G10" s="121"/>
      <c r="H10" s="121"/>
      <c r="I10" s="121"/>
      <c r="J10" s="119"/>
      <c r="K10" s="119"/>
    </row>
    <row r="11" spans="1:11" ht="21.75" customHeight="1">
      <c r="A11" s="113"/>
      <c r="B11" s="184" t="s">
        <v>90</v>
      </c>
      <c r="C11" s="119"/>
      <c r="D11" s="144"/>
      <c r="E11" s="116"/>
      <c r="F11" s="121"/>
      <c r="G11" s="121"/>
      <c r="H11" s="121"/>
      <c r="I11" s="121"/>
      <c r="J11" s="119"/>
      <c r="K11" s="119"/>
    </row>
    <row r="12" spans="1:11" ht="21.75" customHeight="1">
      <c r="A12" s="113">
        <v>2</v>
      </c>
      <c r="B12" s="146" t="s">
        <v>91</v>
      </c>
      <c r="C12" s="119"/>
      <c r="D12" s="144">
        <v>1</v>
      </c>
      <c r="E12" s="90" t="s">
        <v>168</v>
      </c>
      <c r="F12" s="398">
        <v>0</v>
      </c>
      <c r="G12" s="398">
        <f>IF(F12="-","-",D12*F12)</f>
        <v>0</v>
      </c>
      <c r="H12" s="398">
        <v>0</v>
      </c>
      <c r="I12" s="398">
        <f>IF(H12="-","-",H12*D12)</f>
        <v>0</v>
      </c>
      <c r="J12" s="159">
        <f>SUM(G12,I12)</f>
        <v>0</v>
      </c>
      <c r="K12" s="119"/>
    </row>
    <row r="13" spans="1:11" ht="21.75" customHeight="1">
      <c r="A13" s="113"/>
      <c r="B13" s="405" t="s">
        <v>92</v>
      </c>
      <c r="C13" s="119"/>
      <c r="D13" s="144"/>
      <c r="E13" s="116"/>
      <c r="F13" s="121"/>
      <c r="G13" s="121"/>
      <c r="H13" s="121"/>
      <c r="I13" s="121"/>
      <c r="J13" s="119"/>
      <c r="K13" s="119"/>
    </row>
    <row r="14" spans="1:11" ht="21.75" customHeight="1">
      <c r="A14" s="113"/>
      <c r="B14" s="184" t="s">
        <v>179</v>
      </c>
      <c r="C14" s="77"/>
      <c r="D14" s="144"/>
      <c r="E14" s="116"/>
      <c r="F14" s="153"/>
      <c r="G14" s="153"/>
      <c r="H14" s="153"/>
      <c r="I14" s="153"/>
      <c r="J14" s="119"/>
      <c r="K14" s="119"/>
    </row>
    <row r="15" spans="1:11" ht="21.75" customHeight="1">
      <c r="A15" s="113"/>
      <c r="B15" s="184" t="s">
        <v>94</v>
      </c>
      <c r="C15" s="77"/>
      <c r="D15" s="144"/>
      <c r="E15" s="116"/>
      <c r="F15" s="153"/>
      <c r="G15" s="153"/>
      <c r="H15" s="153"/>
      <c r="I15" s="153"/>
      <c r="J15" s="119"/>
      <c r="K15" s="119"/>
    </row>
    <row r="16" spans="1:11" ht="21.75" customHeight="1">
      <c r="A16" s="113"/>
      <c r="B16" s="184" t="s">
        <v>95</v>
      </c>
      <c r="C16" s="77"/>
      <c r="D16" s="144"/>
      <c r="E16" s="116"/>
      <c r="F16" s="153"/>
      <c r="G16" s="153"/>
      <c r="H16" s="153"/>
      <c r="I16" s="153"/>
      <c r="J16" s="119"/>
      <c r="K16" s="119"/>
    </row>
    <row r="17" spans="1:11" ht="21.75" customHeight="1">
      <c r="A17" s="113">
        <v>3</v>
      </c>
      <c r="B17" s="184" t="s">
        <v>180</v>
      </c>
      <c r="C17" s="77"/>
      <c r="D17" s="144">
        <v>1</v>
      </c>
      <c r="E17" s="90" t="s">
        <v>19</v>
      </c>
      <c r="F17" s="468">
        <v>0</v>
      </c>
      <c r="G17" s="398">
        <f>IF(F17="-","-",D17*F17)</f>
        <v>0</v>
      </c>
      <c r="H17" s="468">
        <v>0</v>
      </c>
      <c r="I17" s="398">
        <f>IF(H17="-","-",H17*D17)</f>
        <v>0</v>
      </c>
      <c r="J17" s="159">
        <f>SUM(G17,I17)</f>
        <v>0</v>
      </c>
      <c r="K17" s="119"/>
    </row>
    <row r="18" spans="1:11" ht="21.75" customHeight="1">
      <c r="A18" s="113"/>
      <c r="B18" s="184"/>
      <c r="C18" s="77"/>
      <c r="D18" s="144"/>
      <c r="E18" s="182"/>
      <c r="F18" s="153"/>
      <c r="G18" s="121"/>
      <c r="H18" s="153"/>
      <c r="I18" s="121"/>
      <c r="J18" s="159"/>
      <c r="K18" s="119"/>
    </row>
    <row r="19" spans="1:11" ht="21.75" customHeight="1">
      <c r="A19" s="113"/>
      <c r="B19" s="184"/>
      <c r="C19" s="77"/>
      <c r="D19" s="144"/>
      <c r="E19" s="182"/>
      <c r="F19" s="153"/>
      <c r="G19" s="121"/>
      <c r="H19" s="153"/>
      <c r="I19" s="121"/>
      <c r="J19" s="159"/>
      <c r="K19" s="119"/>
    </row>
    <row r="20" spans="1:11" ht="21.75" customHeight="1">
      <c r="A20" s="113"/>
      <c r="B20" s="184"/>
      <c r="C20" s="77"/>
      <c r="D20" s="144"/>
      <c r="E20" s="182"/>
      <c r="F20" s="153"/>
      <c r="G20" s="121"/>
      <c r="H20" s="153"/>
      <c r="I20" s="121"/>
      <c r="J20" s="159"/>
      <c r="K20" s="119"/>
    </row>
    <row r="21" spans="1:11" ht="21.75" customHeight="1">
      <c r="A21" s="113"/>
      <c r="B21" s="184"/>
      <c r="C21" s="77"/>
      <c r="D21" s="144"/>
      <c r="E21" s="182"/>
      <c r="F21" s="153"/>
      <c r="G21" s="121"/>
      <c r="H21" s="153"/>
      <c r="I21" s="121"/>
      <c r="J21" s="159"/>
      <c r="K21" s="119"/>
    </row>
    <row r="22" spans="1:11" s="77" customFormat="1" ht="21.75" customHeight="1">
      <c r="A22" s="185"/>
      <c r="B22" s="186"/>
      <c r="C22" s="187" t="s">
        <v>42</v>
      </c>
      <c r="D22" s="188"/>
      <c r="E22" s="189"/>
      <c r="F22" s="190"/>
      <c r="G22" s="191">
        <f>SUM(G12:G21)</f>
        <v>0</v>
      </c>
      <c r="H22" s="192"/>
      <c r="I22" s="406">
        <f>SUM(I8:I21)</f>
        <v>0</v>
      </c>
      <c r="J22" s="165">
        <f>SUM(J12:J21)</f>
        <v>0</v>
      </c>
      <c r="K22" s="193"/>
    </row>
    <row r="23" spans="1:11" s="92" customFormat="1" ht="21.75" customHeight="1">
      <c r="A23" s="453"/>
      <c r="B23" s="105"/>
      <c r="C23" s="454" t="s">
        <v>43</v>
      </c>
      <c r="D23" s="107"/>
      <c r="E23" s="108"/>
      <c r="F23" s="109"/>
      <c r="G23" s="396">
        <f>ROUNDDOWN(SUM(G22),0)</f>
        <v>0</v>
      </c>
      <c r="H23" s="129"/>
      <c r="I23" s="455">
        <f>ROUNDDOWN(SUM(I22),0)</f>
        <v>0</v>
      </c>
      <c r="J23" s="132">
        <f>SUM(G23,I23)</f>
        <v>0</v>
      </c>
      <c r="K23" s="112"/>
    </row>
    <row r="24" spans="1:11" s="92" customFormat="1" ht="21.75" customHeight="1">
      <c r="A24" s="426"/>
      <c r="B24" s="427"/>
      <c r="C24" s="408"/>
      <c r="D24" s="435"/>
      <c r="E24" s="436"/>
      <c r="F24" s="448"/>
      <c r="G24" s="456"/>
      <c r="H24" s="437"/>
      <c r="I24" s="457"/>
      <c r="J24" s="440"/>
      <c r="K24" s="427"/>
    </row>
    <row r="25" spans="1:11" s="92" customFormat="1" ht="21.75" customHeight="1">
      <c r="A25" s="426"/>
      <c r="B25" s="427"/>
      <c r="C25" s="408"/>
      <c r="D25" s="435"/>
      <c r="E25" s="436"/>
      <c r="F25" s="448"/>
      <c r="G25" s="456"/>
      <c r="H25" s="437"/>
      <c r="I25" s="457"/>
      <c r="J25" s="440"/>
      <c r="K25" s="427"/>
    </row>
    <row r="26" spans="1:11" s="92" customFormat="1" ht="21.75" customHeight="1">
      <c r="A26" s="426"/>
      <c r="B26" s="427"/>
      <c r="C26" s="408"/>
      <c r="D26" s="435"/>
      <c r="E26" s="436"/>
      <c r="F26" s="448"/>
      <c r="G26" s="456"/>
      <c r="H26" s="437"/>
      <c r="I26" s="457"/>
      <c r="J26" s="440"/>
      <c r="K26" s="427"/>
    </row>
    <row r="27" spans="1:11" s="92" customFormat="1" ht="28.5" customHeight="1">
      <c r="A27" s="426"/>
      <c r="B27" s="427"/>
      <c r="C27" s="408"/>
      <c r="D27" s="435"/>
      <c r="E27" s="436"/>
      <c r="F27" s="448"/>
      <c r="G27" s="456"/>
      <c r="H27" s="437"/>
      <c r="I27" s="457"/>
      <c r="J27" s="440"/>
      <c r="K27" s="427"/>
    </row>
    <row r="28" spans="1:11" s="92" customFormat="1" ht="21.75" customHeight="1">
      <c r="A28" s="43" t="s">
        <v>48</v>
      </c>
      <c r="B28" s="44"/>
      <c r="C28" s="45" t="s">
        <v>40</v>
      </c>
      <c r="D28" s="46"/>
      <c r="E28" s="44"/>
      <c r="F28" s="47"/>
      <c r="G28" s="48"/>
      <c r="H28" s="48"/>
      <c r="I28" s="47"/>
      <c r="J28" s="49"/>
      <c r="K28" s="50"/>
    </row>
    <row r="29" spans="1:11" ht="21.75" customHeight="1">
      <c r="A29" s="475" t="str">
        <f>ปร.6!A3</f>
        <v>ส่วนราชการ      เทศบาลตำบลห้วยยาง อ.กระนวน จ.ขอนแก่น</v>
      </c>
      <c r="B29" s="476"/>
      <c r="C29" s="53"/>
      <c r="D29" s="481"/>
      <c r="E29" s="476"/>
      <c r="F29" s="482"/>
      <c r="G29" s="60"/>
      <c r="H29" s="482" t="s">
        <v>14</v>
      </c>
      <c r="I29" s="60" t="s">
        <v>49</v>
      </c>
      <c r="J29" s="56"/>
      <c r="K29" s="58"/>
    </row>
    <row r="30" spans="1:11" ht="21.75" customHeight="1">
      <c r="A30" s="475" t="str">
        <f>ปร.6!A4</f>
        <v>ประเภท         ปรับปรุงซ่อมแซมระบบประปาหมู่บ้านแบบผิวดินขนาดกลาง</v>
      </c>
      <c r="B30" s="476"/>
      <c r="C30" s="45"/>
      <c r="D30" s="481"/>
      <c r="E30" s="476"/>
      <c r="F30" s="482"/>
      <c r="G30" s="56"/>
      <c r="H30" s="56"/>
      <c r="I30" s="482"/>
      <c r="J30" s="57"/>
      <c r="K30" s="58"/>
    </row>
    <row r="31" spans="1:11" ht="21.75" customHeight="1">
      <c r="A31" s="475" t="str">
        <f>คลอรีน!A4</f>
        <v>ประมาณราคา     นายรัฐพล บุรพันธ์ วิศวกรโยธา</v>
      </c>
      <c r="B31" s="476"/>
      <c r="C31" s="53"/>
      <c r="D31" s="481"/>
      <c r="E31" s="476"/>
      <c r="F31" s="482" t="s">
        <v>52</v>
      </c>
      <c r="G31" s="471" t="s">
        <v>274</v>
      </c>
      <c r="H31" s="60"/>
      <c r="I31" s="478"/>
      <c r="J31" s="480"/>
      <c r="K31" s="50"/>
    </row>
    <row r="32" spans="1:11" ht="21.75" customHeight="1">
      <c r="A32" s="61"/>
      <c r="B32" s="62"/>
      <c r="C32" s="62"/>
      <c r="D32" s="63"/>
      <c r="E32" s="62"/>
      <c r="F32" s="64"/>
      <c r="G32" s="65"/>
      <c r="H32" s="65"/>
      <c r="I32" s="64"/>
      <c r="J32" s="66"/>
    </row>
    <row r="33" spans="1:13" ht="21.75" customHeight="1">
      <c r="A33" s="67" t="s">
        <v>3</v>
      </c>
      <c r="B33" s="68" t="s">
        <v>19</v>
      </c>
      <c r="C33" s="69"/>
      <c r="D33" s="70" t="s">
        <v>53</v>
      </c>
      <c r="E33" s="71"/>
      <c r="F33" s="72" t="s">
        <v>54</v>
      </c>
      <c r="G33" s="73"/>
      <c r="H33" s="72" t="s">
        <v>55</v>
      </c>
      <c r="I33" s="74"/>
      <c r="J33" s="75" t="s">
        <v>56</v>
      </c>
      <c r="K33" s="76" t="s">
        <v>8</v>
      </c>
    </row>
    <row r="34" spans="1:13" ht="21.75" customHeight="1">
      <c r="A34" s="78"/>
      <c r="B34" s="79"/>
      <c r="C34" s="80"/>
      <c r="D34" s="81"/>
      <c r="E34" s="82"/>
      <c r="F34" s="458" t="s">
        <v>57</v>
      </c>
      <c r="G34" s="84" t="s">
        <v>47</v>
      </c>
      <c r="H34" s="458" t="s">
        <v>57</v>
      </c>
      <c r="I34" s="85" t="s">
        <v>47</v>
      </c>
      <c r="J34" s="86" t="s">
        <v>7</v>
      </c>
      <c r="K34" s="87"/>
    </row>
    <row r="35" spans="1:13" ht="21.75" customHeight="1">
      <c r="A35" s="185"/>
      <c r="B35" s="193" t="s">
        <v>97</v>
      </c>
      <c r="C35" s="407"/>
      <c r="D35" s="188"/>
      <c r="E35" s="189"/>
      <c r="F35" s="190"/>
      <c r="G35" s="136"/>
      <c r="H35" s="91"/>
      <c r="I35" s="136"/>
      <c r="J35" s="147"/>
      <c r="K35" s="193"/>
    </row>
    <row r="36" spans="1:13" ht="21.75" customHeight="1">
      <c r="A36" s="88">
        <v>1</v>
      </c>
      <c r="B36" s="502" t="s">
        <v>216</v>
      </c>
      <c r="C36" s="408"/>
      <c r="D36" s="89">
        <v>2</v>
      </c>
      <c r="E36" s="506" t="s">
        <v>217</v>
      </c>
      <c r="F36" s="91">
        <v>6625</v>
      </c>
      <c r="G36" s="121">
        <f t="shared" ref="G36" si="0">IF(F36="-","-",D36*F36)</f>
        <v>13250</v>
      </c>
      <c r="H36" s="91"/>
      <c r="I36" s="121"/>
      <c r="J36" s="159">
        <f t="shared" ref="J36" si="1">SUM(G36,I36)</f>
        <v>13250</v>
      </c>
      <c r="K36" s="194"/>
    </row>
    <row r="37" spans="1:13" ht="21.75" customHeight="1">
      <c r="A37" s="88">
        <v>2</v>
      </c>
      <c r="B37" s="93" t="s">
        <v>181</v>
      </c>
      <c r="C37" s="408"/>
      <c r="D37" s="89"/>
      <c r="E37" s="90"/>
      <c r="F37" s="91"/>
      <c r="G37" s="121"/>
      <c r="H37" s="409"/>
      <c r="I37" s="398"/>
      <c r="J37" s="159"/>
      <c r="K37" s="194"/>
    </row>
    <row r="38" spans="1:13" ht="21.75" customHeight="1">
      <c r="A38" s="88"/>
      <c r="B38" s="93" t="s">
        <v>182</v>
      </c>
      <c r="C38" s="408"/>
      <c r="D38" s="89">
        <v>100</v>
      </c>
      <c r="E38" s="90" t="str">
        <f>[2]งานไฟฟ้า!$C$7</f>
        <v>ม.</v>
      </c>
      <c r="F38" s="91">
        <f>[2]งานไฟฟ้า!$D$7</f>
        <v>25</v>
      </c>
      <c r="G38" s="121">
        <f>IF(F38="-","-",D38*F38)</f>
        <v>2500</v>
      </c>
      <c r="H38" s="409">
        <v>0</v>
      </c>
      <c r="I38" s="398">
        <f>IF(H38="-","-",H38*D38)</f>
        <v>0</v>
      </c>
      <c r="J38" s="159">
        <f>SUM(G38,I38)</f>
        <v>2500</v>
      </c>
      <c r="K38" s="194"/>
    </row>
    <row r="39" spans="1:13" ht="21.75" customHeight="1">
      <c r="A39" s="504">
        <v>3</v>
      </c>
      <c r="B39" s="502" t="str">
        <f>[2]งานไฟฟ้า!$B$8</f>
        <v>แผงควบคุมไฟฟ้าในโรงสูบน้ำ</v>
      </c>
      <c r="C39" s="408"/>
      <c r="D39" s="505">
        <v>1</v>
      </c>
      <c r="E39" s="506" t="str">
        <f>[2]งานไฟฟ้า!$C$8</f>
        <v>ชุด</v>
      </c>
      <c r="F39" s="429">
        <f>[2]งานไฟฟ้า!$D$8</f>
        <v>2200</v>
      </c>
      <c r="G39" s="121">
        <f t="shared" ref="G39:G43" si="2">IF(F39="-","-",D39*F39)</f>
        <v>2200</v>
      </c>
      <c r="H39" s="429">
        <f>[2]งานไฟฟ้า!$E$8</f>
        <v>210</v>
      </c>
      <c r="I39" s="121">
        <f t="shared" ref="I39:I42" si="3">IF(H39="-","-",H39*D39)</f>
        <v>210</v>
      </c>
      <c r="J39" s="159">
        <f t="shared" ref="J39:J43" si="4">SUM(G39,I39)</f>
        <v>2410</v>
      </c>
      <c r="K39" s="194"/>
    </row>
    <row r="40" spans="1:13" ht="21.75" customHeight="1">
      <c r="A40" s="504">
        <v>4</v>
      </c>
      <c r="B40" s="502" t="str">
        <f>[2]งานไฟฟ้า!$B$9</f>
        <v>อุปกรณ์โยงยึดสายไฟฟ้า</v>
      </c>
      <c r="C40" s="408"/>
      <c r="D40" s="505">
        <v>4</v>
      </c>
      <c r="E40" s="506" t="str">
        <f>[2]งานไฟฟ้า!$C$9</f>
        <v>ชุด</v>
      </c>
      <c r="F40" s="429">
        <f>[2]งานไฟฟ้า!$D$9</f>
        <v>350</v>
      </c>
      <c r="G40" s="121">
        <f t="shared" si="2"/>
        <v>1400</v>
      </c>
      <c r="H40" s="679">
        <f>[2]งานไฟฟ้า!$E$9</f>
        <v>200</v>
      </c>
      <c r="I40" s="469">
        <f t="shared" si="3"/>
        <v>800</v>
      </c>
      <c r="J40" s="159">
        <f t="shared" si="4"/>
        <v>2200</v>
      </c>
      <c r="K40" s="194"/>
    </row>
    <row r="41" spans="1:13" ht="21.75" customHeight="1">
      <c r="A41" s="504">
        <v>5</v>
      </c>
      <c r="B41" s="502" t="str">
        <f>[2]งานไฟฟ้า!$B$10</f>
        <v>สวิทซ์ลูกลอยอัตโนมัติ</v>
      </c>
      <c r="C41" s="408"/>
      <c r="D41" s="505">
        <v>2</v>
      </c>
      <c r="E41" s="506" t="str">
        <f>[2]งานไฟฟ้า!$C$10</f>
        <v>ชุด</v>
      </c>
      <c r="F41" s="429">
        <f>[2]งานไฟฟ้า!$D$10</f>
        <v>1320</v>
      </c>
      <c r="G41" s="121">
        <f t="shared" si="2"/>
        <v>2640</v>
      </c>
      <c r="H41" s="429">
        <f>[2]งานไฟฟ้า!$E$10</f>
        <v>450</v>
      </c>
      <c r="I41" s="121">
        <f t="shared" si="3"/>
        <v>900</v>
      </c>
      <c r="J41" s="159">
        <f t="shared" si="4"/>
        <v>3540</v>
      </c>
      <c r="K41" s="194"/>
    </row>
    <row r="42" spans="1:13" ht="21.75" customHeight="1">
      <c r="A42" s="504">
        <v>6</v>
      </c>
      <c r="B42" s="502" t="str">
        <f>[2]งานไฟฟ้า!$B$13</f>
        <v>สายไฟฟ้า(ควบคุมสวิทซ์ลูกลอย)</v>
      </c>
      <c r="C42" s="408"/>
      <c r="D42" s="505">
        <v>40</v>
      </c>
      <c r="E42" s="680" t="str">
        <f>[2]งานไฟฟ้า!$C$13</f>
        <v>ม.</v>
      </c>
      <c r="F42" s="429">
        <f>[2]งานไฟฟ้า!$D$13</f>
        <v>15</v>
      </c>
      <c r="G42" s="121">
        <f t="shared" si="2"/>
        <v>600</v>
      </c>
      <c r="H42" s="429">
        <f>[2]งานไฟฟ้า!$E$13</f>
        <v>5</v>
      </c>
      <c r="I42" s="429">
        <f t="shared" si="3"/>
        <v>200</v>
      </c>
      <c r="J42" s="159">
        <f t="shared" si="4"/>
        <v>800</v>
      </c>
      <c r="K42" s="194"/>
    </row>
    <row r="43" spans="1:13" s="120" customFormat="1" ht="21.75" customHeight="1">
      <c r="A43" s="504">
        <v>7</v>
      </c>
      <c r="B43" s="723" t="s">
        <v>222</v>
      </c>
      <c r="C43" s="116"/>
      <c r="D43" s="145">
        <v>5</v>
      </c>
      <c r="E43" s="116" t="str">
        <f>[2]งานไฟฟ้า!$C$11</f>
        <v>ชุด</v>
      </c>
      <c r="F43" s="412">
        <f>[2]งานไฟฟ้า!$D$11</f>
        <v>460</v>
      </c>
      <c r="G43" s="118">
        <f t="shared" si="2"/>
        <v>2300</v>
      </c>
      <c r="H43" s="172">
        <f>[2]งานไฟฟ้า!$E$11</f>
        <v>260</v>
      </c>
      <c r="I43" s="121">
        <f>IF(H43="-","-",H43*D43)</f>
        <v>1300</v>
      </c>
      <c r="J43" s="159">
        <f t="shared" si="4"/>
        <v>3600</v>
      </c>
      <c r="K43" s="119"/>
    </row>
    <row r="44" spans="1:13" ht="21.75" customHeight="1">
      <c r="A44" s="95"/>
      <c r="B44" s="96"/>
      <c r="C44" s="97" t="s">
        <v>42</v>
      </c>
      <c r="D44" s="98"/>
      <c r="E44" s="99"/>
      <c r="F44" s="100"/>
      <c r="G44" s="101">
        <f>SUM(G36:G43)</f>
        <v>24890</v>
      </c>
      <c r="H44" s="102"/>
      <c r="I44" s="101">
        <f>SUM(I36:I43)</f>
        <v>3410</v>
      </c>
      <c r="J44" s="104">
        <f>SUM(J36:J43)</f>
        <v>28300</v>
      </c>
      <c r="K44" s="103"/>
      <c r="M44" s="470"/>
    </row>
    <row r="45" spans="1:13" ht="21.75" customHeight="1">
      <c r="A45" s="86"/>
      <c r="B45" s="105"/>
      <c r="C45" s="106" t="s">
        <v>58</v>
      </c>
      <c r="D45" s="107"/>
      <c r="E45" s="108"/>
      <c r="F45" s="109"/>
      <c r="G45" s="110"/>
      <c r="H45" s="111"/>
      <c r="I45" s="110"/>
      <c r="J45" s="110">
        <f>ROUNDDOWN(J44,0)</f>
        <v>28300</v>
      </c>
      <c r="K45" s="112"/>
    </row>
    <row r="46" spans="1:13" ht="21.75" customHeight="1">
      <c r="A46" s="699" t="s">
        <v>223</v>
      </c>
      <c r="B46" s="700"/>
      <c r="C46" s="700"/>
      <c r="D46" s="700"/>
      <c r="E46" s="700"/>
      <c r="F46" s="700"/>
      <c r="G46" s="700"/>
      <c r="H46" s="701"/>
      <c r="I46" s="449"/>
      <c r="J46" s="449"/>
      <c r="K46" s="427"/>
    </row>
    <row r="47" spans="1:13" ht="39.950000000000003" customHeight="1">
      <c r="A47" s="426"/>
      <c r="B47" s="427"/>
      <c r="C47" s="408"/>
      <c r="D47" s="435"/>
      <c r="E47" s="436"/>
      <c r="F47" s="448"/>
      <c r="G47" s="449"/>
      <c r="H47" s="450"/>
      <c r="I47" s="449"/>
      <c r="J47" s="449"/>
      <c r="K47" s="427"/>
    </row>
    <row r="48" spans="1:13" ht="33.75" customHeight="1">
      <c r="A48" s="702" t="s">
        <v>224</v>
      </c>
      <c r="B48" s="702"/>
      <c r="C48" s="702"/>
      <c r="D48" s="703"/>
      <c r="E48" s="703"/>
      <c r="F48" s="703"/>
      <c r="G48" s="705" t="s">
        <v>225</v>
      </c>
      <c r="H48" s="705"/>
      <c r="I48" s="705"/>
      <c r="J48" s="705"/>
      <c r="K48" s="705"/>
    </row>
    <row r="49" spans="1:11" ht="33.75" customHeight="1">
      <c r="A49" s="704" t="s">
        <v>246</v>
      </c>
      <c r="B49" s="704"/>
      <c r="C49" s="704"/>
      <c r="D49" s="682"/>
      <c r="E49" s="682"/>
      <c r="F49" s="682"/>
      <c r="G49" s="704" t="s">
        <v>256</v>
      </c>
      <c r="H49" s="704"/>
      <c r="I49" s="704"/>
      <c r="J49" s="704"/>
      <c r="K49" s="704"/>
    </row>
    <row r="50" spans="1:11" ht="21.75" customHeight="1">
      <c r="A50" s="706" t="s">
        <v>257</v>
      </c>
      <c r="B50" s="706"/>
      <c r="C50" s="706"/>
      <c r="D50" s="684"/>
      <c r="E50" s="684"/>
      <c r="F50" s="685"/>
      <c r="G50" s="706" t="s">
        <v>255</v>
      </c>
      <c r="H50" s="706"/>
      <c r="I50" s="706"/>
      <c r="J50" s="706"/>
      <c r="K50" s="706"/>
    </row>
    <row r="51" spans="1:11" ht="23.25" customHeight="1">
      <c r="A51" s="706" t="s">
        <v>248</v>
      </c>
      <c r="B51" s="706"/>
      <c r="C51" s="706"/>
      <c r="D51" s="684"/>
      <c r="E51" s="684"/>
      <c r="F51" s="685"/>
      <c r="G51" s="708"/>
      <c r="H51" s="708"/>
      <c r="I51" s="708"/>
      <c r="J51" s="708"/>
      <c r="K51" s="708"/>
    </row>
    <row r="52" spans="1:11" ht="30" customHeight="1">
      <c r="A52" s="684"/>
      <c r="B52" s="686"/>
      <c r="C52" s="686"/>
      <c r="D52" s="684"/>
      <c r="E52" s="684"/>
      <c r="F52" s="685"/>
      <c r="G52" s="684"/>
      <c r="H52" s="687"/>
      <c r="I52" s="687"/>
      <c r="J52" s="687"/>
      <c r="K52" s="684"/>
    </row>
    <row r="53" spans="1:11" ht="21.75" customHeight="1">
      <c r="A53" s="706" t="s">
        <v>225</v>
      </c>
      <c r="B53" s="706"/>
      <c r="C53" s="706"/>
      <c r="D53" s="703"/>
      <c r="E53" s="703"/>
      <c r="F53" s="703"/>
      <c r="G53" s="707"/>
      <c r="H53" s="707"/>
      <c r="I53" s="707"/>
      <c r="J53" s="707"/>
      <c r="K53" s="707"/>
    </row>
    <row r="54" spans="1:11" ht="21.75" customHeight="1">
      <c r="A54" s="704" t="s">
        <v>253</v>
      </c>
      <c r="B54" s="704"/>
      <c r="C54" s="704"/>
      <c r="D54" s="507"/>
      <c r="E54" s="507"/>
      <c r="F54" s="684"/>
      <c r="G54" s="708"/>
      <c r="H54" s="708"/>
      <c r="I54" s="708"/>
      <c r="J54" s="708"/>
      <c r="K54" s="708"/>
    </row>
    <row r="55" spans="1:11" ht="21.75" customHeight="1">
      <c r="A55" s="704" t="s">
        <v>254</v>
      </c>
      <c r="B55" s="704"/>
      <c r="C55" s="704"/>
      <c r="D55" s="709"/>
      <c r="E55" s="709"/>
      <c r="F55" s="682"/>
      <c r="G55" s="705"/>
      <c r="H55" s="705"/>
      <c r="I55" s="705"/>
      <c r="J55" s="705"/>
      <c r="K55" s="705"/>
    </row>
    <row r="56" spans="1:11" ht="21.75" customHeight="1">
      <c r="A56" s="705"/>
      <c r="B56" s="705"/>
      <c r="C56" s="705"/>
      <c r="D56" s="508"/>
      <c r="E56" s="508"/>
      <c r="F56" s="682"/>
      <c r="G56" s="705"/>
      <c r="H56" s="705"/>
      <c r="I56" s="705"/>
      <c r="J56" s="705"/>
      <c r="K56" s="705"/>
    </row>
    <row r="57" spans="1:11" ht="21.75" customHeight="1"/>
    <row r="58" spans="1:11" ht="21.75" customHeight="1"/>
    <row r="59" spans="1:11" ht="21.75" customHeight="1"/>
    <row r="60" spans="1:11" ht="21.75" customHeight="1"/>
    <row r="61" spans="1:11" ht="21.75" customHeight="1"/>
    <row r="62" spans="1:11" ht="21.75" customHeight="1"/>
    <row r="63" spans="1:11" ht="21.75" customHeight="1"/>
    <row r="64" spans="1:1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</sheetData>
  <mergeCells count="17">
    <mergeCell ref="A56:C56"/>
    <mergeCell ref="G56:K56"/>
    <mergeCell ref="G55:K55"/>
    <mergeCell ref="A55:E55"/>
    <mergeCell ref="G48:K48"/>
    <mergeCell ref="A49:C49"/>
    <mergeCell ref="G51:K51"/>
    <mergeCell ref="G54:K54"/>
    <mergeCell ref="G53:K53"/>
    <mergeCell ref="G49:K49"/>
    <mergeCell ref="A50:C50"/>
    <mergeCell ref="G50:K50"/>
    <mergeCell ref="A51:C51"/>
    <mergeCell ref="A46:H46"/>
    <mergeCell ref="A48:F48"/>
    <mergeCell ref="A53:F53"/>
    <mergeCell ref="A54:C54"/>
  </mergeCells>
  <phoneticPr fontId="31" type="noConversion"/>
  <pageMargins left="0.19685039370078741" right="0.19685039370078741" top="0.78740157480314965" bottom="0.39370078740157483" header="0.51181102362204722" footer="0.51181102362204722"/>
  <pageSetup paperSize="9" scale="90" orientation="portrait" r:id="rId1"/>
  <headerFooter alignWithMargins="0">
    <oddHeader>&amp;Rแบบ ปร.4แผ่นที่&amp;P/1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O125"/>
  <sheetViews>
    <sheetView topLeftCell="A16" zoomScale="75" zoomScaleNormal="98" zoomScaleSheetLayoutView="75" workbookViewId="0">
      <selection activeCell="N12" sqref="N12"/>
    </sheetView>
  </sheetViews>
  <sheetFormatPr defaultRowHeight="21.75"/>
  <cols>
    <col min="1" max="1" width="6.85546875" style="202" customWidth="1"/>
    <col min="2" max="2" width="25.7109375" style="202" customWidth="1"/>
    <col min="3" max="3" width="24.85546875" style="202" customWidth="1"/>
    <col min="4" max="4" width="5.5703125" style="202" customWidth="1"/>
    <col min="5" max="5" width="6.7109375" style="202" customWidth="1"/>
    <col min="6" max="6" width="10.140625" style="202" customWidth="1"/>
    <col min="7" max="7" width="10.28515625" style="202" customWidth="1"/>
    <col min="8" max="8" width="10" style="202" customWidth="1"/>
    <col min="9" max="9" width="8.85546875" style="202" customWidth="1"/>
    <col min="10" max="10" width="10.85546875" style="202" customWidth="1"/>
    <col min="11" max="11" width="9.28515625" style="202" customWidth="1"/>
    <col min="12" max="15" width="9.140625" style="202"/>
    <col min="16" max="16384" width="9.140625" style="120"/>
  </cols>
  <sheetData>
    <row r="1" spans="1:11" s="51" customFormat="1" ht="21.75" customHeight="1">
      <c r="A1" s="43" t="s">
        <v>48</v>
      </c>
      <c r="B1" s="44"/>
      <c r="C1" s="45" t="s">
        <v>41</v>
      </c>
      <c r="D1" s="46"/>
      <c r="E1" s="44"/>
      <c r="F1" s="47"/>
      <c r="G1" s="48"/>
      <c r="H1" s="48"/>
      <c r="I1" s="47"/>
      <c r="J1" s="49"/>
      <c r="K1" s="50"/>
    </row>
    <row r="2" spans="1:11" s="51" customFormat="1" ht="21.75" customHeight="1">
      <c r="A2" s="475" t="str">
        <f>ปร.6!A5</f>
        <v>สถานที่ก่อสร้าง หมู่ 5 บ.โคกล่าม ต.ห้วยยาง อ.กระนวน จ.ขอนแก่น</v>
      </c>
      <c r="B2" s="476"/>
      <c r="C2" s="53"/>
      <c r="D2" s="481"/>
      <c r="E2" s="476"/>
      <c r="F2" s="482"/>
      <c r="G2" s="60"/>
      <c r="H2" s="482" t="s">
        <v>14</v>
      </c>
      <c r="I2" s="60" t="s">
        <v>49</v>
      </c>
      <c r="J2" s="56"/>
      <c r="K2" s="58"/>
    </row>
    <row r="3" spans="1:11" s="51" customFormat="1" ht="21.75" customHeight="1">
      <c r="A3" s="475" t="str">
        <f>ปร.6!A3</f>
        <v>ส่วนราชการ      เทศบาลตำบลห้วยยาง อ.กระนวน จ.ขอนแก่น</v>
      </c>
      <c r="B3" s="476"/>
      <c r="C3" s="45"/>
      <c r="D3" s="481"/>
      <c r="E3" s="476"/>
      <c r="F3" s="482"/>
      <c r="G3" s="56"/>
      <c r="H3" s="56"/>
      <c r="I3" s="482"/>
      <c r="J3" s="57"/>
      <c r="K3" s="58"/>
    </row>
    <row r="4" spans="1:11" s="51" customFormat="1" ht="21.75" customHeight="1">
      <c r="A4" s="475" t="str">
        <f>'ปร.5(ก)'!A9</f>
        <v>ประมาณราคา     นายรัฐพล บุรพันธ์ วิศวกรโยธา</v>
      </c>
      <c r="B4" s="476"/>
      <c r="C4" s="53"/>
      <c r="D4" s="481"/>
      <c r="E4" s="476"/>
      <c r="F4" s="482" t="s">
        <v>52</v>
      </c>
      <c r="G4" s="471" t="s">
        <v>274</v>
      </c>
      <c r="H4" s="60"/>
      <c r="I4" s="478"/>
      <c r="J4" s="480"/>
      <c r="K4" s="50"/>
    </row>
    <row r="5" spans="1:11" s="51" customFormat="1" ht="21.75" customHeight="1">
      <c r="A5" s="61"/>
      <c r="B5" s="62"/>
      <c r="C5" s="62"/>
      <c r="D5" s="63"/>
      <c r="E5" s="62"/>
      <c r="F5" s="64"/>
      <c r="G5" s="65"/>
      <c r="H5" s="65"/>
      <c r="I5" s="64"/>
      <c r="J5" s="66"/>
    </row>
    <row r="6" spans="1:11" s="77" customFormat="1" ht="21.75" customHeight="1">
      <c r="A6" s="67" t="s">
        <v>3</v>
      </c>
      <c r="B6" s="68" t="s">
        <v>19</v>
      </c>
      <c r="C6" s="69"/>
      <c r="D6" s="70" t="s">
        <v>53</v>
      </c>
      <c r="E6" s="71"/>
      <c r="F6" s="72" t="s">
        <v>54</v>
      </c>
      <c r="G6" s="73"/>
      <c r="H6" s="72" t="s">
        <v>55</v>
      </c>
      <c r="I6" s="74"/>
      <c r="J6" s="75" t="s">
        <v>56</v>
      </c>
      <c r="K6" s="76" t="s">
        <v>8</v>
      </c>
    </row>
    <row r="7" spans="1:11" s="77" customFormat="1" ht="21.75" customHeight="1">
      <c r="A7" s="78"/>
      <c r="B7" s="79"/>
      <c r="C7" s="80"/>
      <c r="D7" s="81"/>
      <c r="E7" s="82"/>
      <c r="F7" s="83" t="s">
        <v>57</v>
      </c>
      <c r="G7" s="84" t="s">
        <v>47</v>
      </c>
      <c r="H7" s="83" t="s">
        <v>57</v>
      </c>
      <c r="I7" s="85" t="s">
        <v>47</v>
      </c>
      <c r="J7" s="86" t="s">
        <v>7</v>
      </c>
      <c r="K7" s="87"/>
    </row>
    <row r="8" spans="1:11" s="77" customFormat="1" ht="21.75" customHeight="1">
      <c r="A8" s="173">
        <v>1</v>
      </c>
      <c r="B8" s="413" t="str">
        <f>[2]PVC1!$B$309</f>
        <v>ท่อ PVC.ยาว 4 ม. ชั้น 8. 5 ปลายเรียบ dia 6"+ ข้อต่อ 1 อัน</v>
      </c>
      <c r="C8" s="175"/>
      <c r="D8" s="382"/>
      <c r="E8" s="177" t="str">
        <f>[2]PVC1!$C$309</f>
        <v>ท่อน</v>
      </c>
      <c r="F8" s="459"/>
      <c r="G8" s="428"/>
      <c r="H8" s="459"/>
      <c r="I8" s="428"/>
      <c r="J8" s="428">
        <f>SUM(G8,I8)</f>
        <v>0</v>
      </c>
      <c r="K8" s="94"/>
    </row>
    <row r="9" spans="1:11" s="77" customFormat="1" ht="21.75" customHeight="1">
      <c r="A9" s="173"/>
      <c r="B9" s="413"/>
      <c r="C9" s="175"/>
      <c r="D9" s="382"/>
      <c r="E9" s="177"/>
      <c r="F9" s="459"/>
      <c r="G9" s="428"/>
      <c r="H9" s="459"/>
      <c r="I9" s="428"/>
      <c r="J9" s="428"/>
      <c r="K9" s="94"/>
    </row>
    <row r="10" spans="1:11" s="77" customFormat="1" ht="21.75" customHeight="1">
      <c r="A10" s="173">
        <v>2</v>
      </c>
      <c r="B10" s="413" t="str">
        <f>[2]PVC1!$B$308</f>
        <v>ท่อ PVC.ยาว 4 ม. ชั้น 8. 5 ปลายเรียบ dia 5"+ ข้อต่อ 1 อัน</v>
      </c>
      <c r="C10" s="175"/>
      <c r="D10" s="386"/>
      <c r="E10" s="177" t="str">
        <f>[2]PVC1!$C$308</f>
        <v>ท่อน</v>
      </c>
      <c r="F10" s="384"/>
      <c r="G10" s="387"/>
      <c r="H10" s="178"/>
      <c r="I10" s="428"/>
      <c r="J10" s="388"/>
      <c r="K10" s="94"/>
    </row>
    <row r="11" spans="1:11" s="77" customFormat="1" ht="21.75" customHeight="1">
      <c r="A11" s="173"/>
      <c r="B11" s="413"/>
      <c r="C11" s="175"/>
      <c r="D11" s="386"/>
      <c r="E11" s="175"/>
      <c r="F11" s="384"/>
      <c r="G11" s="387"/>
      <c r="H11" s="178"/>
      <c r="I11" s="428"/>
      <c r="J11" s="388"/>
      <c r="K11" s="94"/>
    </row>
    <row r="12" spans="1:11" s="77" customFormat="1" ht="21.75" customHeight="1">
      <c r="A12" s="173">
        <v>3</v>
      </c>
      <c r="B12" s="413" t="str">
        <f>[2]PVC1!$B$307</f>
        <v>ท่อ PVC.ยาว 4 ม. ชั้น 8. 5 ปลายเรียบ dia 4"+ ข้อต่อ 1 อัน</v>
      </c>
      <c r="C12" s="175"/>
      <c r="D12" s="386"/>
      <c r="E12" s="177" t="str">
        <f>[2]PVC1!$C$307</f>
        <v>ท่อน</v>
      </c>
      <c r="F12" s="384"/>
      <c r="G12" s="387"/>
      <c r="H12" s="178"/>
      <c r="I12" s="428"/>
      <c r="J12" s="388"/>
      <c r="K12" s="94"/>
    </row>
    <row r="13" spans="1:11" s="77" customFormat="1" ht="21.75" customHeight="1">
      <c r="A13" s="173"/>
      <c r="B13" s="413"/>
      <c r="C13" s="175"/>
      <c r="D13" s="382"/>
      <c r="E13" s="177"/>
      <c r="F13" s="465"/>
      <c r="G13" s="467"/>
      <c r="H13" s="385"/>
      <c r="I13" s="151"/>
      <c r="J13" s="660"/>
      <c r="K13" s="94"/>
    </row>
    <row r="14" spans="1:11" s="77" customFormat="1" ht="21.75" customHeight="1">
      <c r="A14" s="173">
        <v>4</v>
      </c>
      <c r="B14" s="413" t="str">
        <f>[2]PVC1!$B$306</f>
        <v>ท่อ PVC.ยาว 4 ม. ชั้น 8. 5 ปลายเรียบ dia 3"+ ข้อต่อ 1 อัน</v>
      </c>
      <c r="C14" s="175"/>
      <c r="D14" s="382"/>
      <c r="E14" s="177" t="str">
        <f>[2]PVC1!$C$306</f>
        <v>ท่อน</v>
      </c>
      <c r="F14" s="430"/>
      <c r="G14" s="467"/>
      <c r="H14" s="460"/>
      <c r="I14" s="151"/>
      <c r="J14" s="660"/>
      <c r="K14" s="94"/>
    </row>
    <row r="15" spans="1:11" s="77" customFormat="1" ht="21.75" customHeight="1">
      <c r="A15" s="173"/>
      <c r="B15" s="413"/>
      <c r="C15" s="175"/>
      <c r="D15" s="382"/>
      <c r="E15" s="177"/>
      <c r="F15" s="466"/>
      <c r="G15" s="467"/>
      <c r="H15" s="178"/>
      <c r="I15" s="151"/>
      <c r="J15" s="660"/>
      <c r="K15" s="94"/>
    </row>
    <row r="16" spans="1:11" s="77" customFormat="1" ht="21.75" customHeight="1">
      <c r="A16" s="173">
        <v>5</v>
      </c>
      <c r="B16" s="413" t="str">
        <f>[2]PVC1!$B$305</f>
        <v>ท่อ PVC.ยาว 4 ม. ชั้น 8. 5 ปลายเรียบ dia 2 1/2"+ ข้อต่อ 1 อัน</v>
      </c>
      <c r="C16" s="175"/>
      <c r="D16" s="382"/>
      <c r="E16" s="177" t="str">
        <f>[2]PVC1!$C$305</f>
        <v>ท่อน</v>
      </c>
      <c r="F16" s="465"/>
      <c r="G16" s="180"/>
      <c r="H16" s="384"/>
      <c r="I16" s="387"/>
      <c r="J16" s="387"/>
      <c r="K16" s="94"/>
    </row>
    <row r="17" spans="1:11" s="77" customFormat="1" ht="21.75" customHeight="1">
      <c r="A17" s="173"/>
      <c r="B17" s="413"/>
      <c r="C17" s="175"/>
      <c r="D17" s="382"/>
      <c r="E17" s="177"/>
      <c r="F17" s="466"/>
      <c r="G17" s="467"/>
      <c r="H17" s="178"/>
      <c r="I17" s="151"/>
      <c r="J17" s="660"/>
      <c r="K17" s="94"/>
    </row>
    <row r="18" spans="1:11" s="77" customFormat="1" ht="21.75" customHeight="1">
      <c r="A18" s="173">
        <v>6</v>
      </c>
      <c r="B18" s="413" t="str">
        <f>[2]PVC1!$B$304</f>
        <v>ท่อ PVC.ยาว 4 ม. ชั้น 8. 5 ปลายเรียบ dia 2"+ ข้อต่อ 1 อัน</v>
      </c>
      <c r="C18" s="175"/>
      <c r="D18" s="382">
        <v>391</v>
      </c>
      <c r="E18" s="177" t="str">
        <f>[2]PVC1!$C$304</f>
        <v>ท่อน</v>
      </c>
      <c r="F18" s="430">
        <v>154.21</v>
      </c>
      <c r="G18" s="467">
        <f>IF(F18="-","-",D18*F18)</f>
        <v>60296.11</v>
      </c>
      <c r="H18" s="460">
        <v>46</v>
      </c>
      <c r="I18" s="151">
        <f>IF(H18="-","-",H18*D18)</f>
        <v>17986</v>
      </c>
      <c r="J18" s="660">
        <f>SUM(G18,I18)</f>
        <v>78282.11</v>
      </c>
      <c r="K18" s="94"/>
    </row>
    <row r="19" spans="1:11" s="77" customFormat="1" ht="21.75" customHeight="1">
      <c r="A19" s="173"/>
      <c r="B19" s="413"/>
      <c r="C19" s="175"/>
      <c r="D19" s="382"/>
      <c r="E19" s="177"/>
      <c r="F19" s="466"/>
      <c r="G19" s="467"/>
      <c r="H19" s="178"/>
      <c r="I19" s="151"/>
      <c r="J19" s="660"/>
      <c r="K19" s="94"/>
    </row>
    <row r="20" spans="1:11" s="77" customFormat="1" ht="21.75" customHeight="1">
      <c r="A20" s="173">
        <v>7</v>
      </c>
      <c r="B20" s="411" t="str">
        <f>[2]PVC1!$B$303</f>
        <v>ท่อ PVC.ยาว 4 ม. ชั้น 8. 5 ปลายเรียบ dia 1 1/2"+ ข้อต่อ 1 อัน</v>
      </c>
      <c r="C20" s="175"/>
      <c r="D20" s="386"/>
      <c r="E20" s="177" t="str">
        <f>[2]PVC1!$C$303</f>
        <v>ท่อน</v>
      </c>
      <c r="F20" s="430"/>
      <c r="G20" s="180"/>
      <c r="H20" s="430"/>
      <c r="I20" s="180"/>
      <c r="J20" s="660"/>
      <c r="K20" s="94"/>
    </row>
    <row r="21" spans="1:11" s="77" customFormat="1" ht="21.75" customHeight="1">
      <c r="A21" s="173"/>
      <c r="B21" s="413"/>
      <c r="C21" s="175"/>
      <c r="D21" s="382"/>
      <c r="E21" s="177"/>
      <c r="F21" s="389"/>
      <c r="G21" s="383"/>
      <c r="H21" s="178"/>
      <c r="I21" s="151"/>
      <c r="J21" s="660"/>
      <c r="K21" s="94"/>
    </row>
    <row r="22" spans="1:11" s="77" customFormat="1" ht="21.75" customHeight="1">
      <c r="A22" s="173">
        <v>8</v>
      </c>
      <c r="B22" s="502" t="s">
        <v>163</v>
      </c>
      <c r="C22" s="175"/>
      <c r="D22" s="382">
        <v>15</v>
      </c>
      <c r="E22" s="177" t="s">
        <v>164</v>
      </c>
      <c r="F22" s="451">
        <f>[2]PVC1!$D$313</f>
        <v>310</v>
      </c>
      <c r="G22" s="383">
        <f>IF(F22="-","-",D22*F22)</f>
        <v>4650</v>
      </c>
      <c r="H22" s="384" t="s">
        <v>61</v>
      </c>
      <c r="I22" s="387" t="str">
        <f>IF(H22="-","-",H22*D22)</f>
        <v>-</v>
      </c>
      <c r="J22" s="660">
        <f>SUM(G22,I22)</f>
        <v>4650</v>
      </c>
      <c r="K22" s="94"/>
    </row>
    <row r="23" spans="1:11" ht="28.5" customHeight="1">
      <c r="A23" s="201">
        <v>9</v>
      </c>
      <c r="B23" s="391" t="s">
        <v>165</v>
      </c>
      <c r="C23" s="134"/>
      <c r="D23" s="694">
        <v>1</v>
      </c>
      <c r="E23" s="175" t="s">
        <v>19</v>
      </c>
      <c r="F23" s="190">
        <v>12000</v>
      </c>
      <c r="G23" s="136">
        <f>F23</f>
        <v>12000</v>
      </c>
      <c r="H23" s="428">
        <v>0</v>
      </c>
      <c r="I23" s="393">
        <f>IF(H23="-","-",H23*D23)</f>
        <v>0</v>
      </c>
      <c r="J23" s="660">
        <f>SUM(G23,I23)</f>
        <v>12000</v>
      </c>
      <c r="K23" s="394"/>
    </row>
    <row r="24" spans="1:11" ht="21.75" customHeight="1">
      <c r="A24" s="88"/>
      <c r="B24" s="77"/>
      <c r="C24" s="134"/>
      <c r="D24" s="392"/>
      <c r="E24" s="175"/>
      <c r="F24" s="136"/>
      <c r="G24" s="136"/>
      <c r="H24" s="136"/>
      <c r="I24" s="136"/>
      <c r="J24" s="661"/>
      <c r="K24" s="394"/>
    </row>
    <row r="25" spans="1:11" ht="21.75" customHeight="1">
      <c r="A25" s="88"/>
      <c r="B25" s="77"/>
      <c r="C25" s="134"/>
      <c r="D25" s="392"/>
      <c r="E25" s="175"/>
      <c r="F25" s="136"/>
      <c r="G25" s="136"/>
      <c r="H25" s="136"/>
      <c r="I25" s="136"/>
      <c r="J25" s="244"/>
      <c r="K25" s="394"/>
    </row>
    <row r="26" spans="1:11" ht="21.75" customHeight="1">
      <c r="A26" s="95"/>
      <c r="B26" s="96"/>
      <c r="C26" s="97" t="s">
        <v>42</v>
      </c>
      <c r="D26" s="461"/>
      <c r="E26" s="462"/>
      <c r="F26" s="463"/>
      <c r="G26" s="662">
        <f>SUM(G8:G25)</f>
        <v>76946.11</v>
      </c>
      <c r="H26" s="452"/>
      <c r="I26" s="662">
        <f>SUM(I8:I25)</f>
        <v>17986</v>
      </c>
      <c r="J26" s="658">
        <f>SUM(J8:J25)</f>
        <v>94932.11</v>
      </c>
      <c r="K26" s="464"/>
    </row>
    <row r="27" spans="1:11" ht="21.75" customHeight="1">
      <c r="A27" s="86"/>
      <c r="B27" s="105"/>
      <c r="C27" s="106" t="s">
        <v>58</v>
      </c>
      <c r="D27" s="395"/>
      <c r="E27" s="80"/>
      <c r="F27" s="396"/>
      <c r="G27" s="284"/>
      <c r="H27" s="397"/>
      <c r="I27" s="284"/>
      <c r="J27" s="659">
        <f>ROUNDDOWN(J26,-1)</f>
        <v>94930</v>
      </c>
      <c r="K27" s="390"/>
    </row>
    <row r="28" spans="1:11" ht="21.75" customHeight="1"/>
    <row r="29" spans="1:11" ht="21.75" customHeight="1"/>
    <row r="30" spans="1:11" ht="39.950000000000003" customHeight="1">
      <c r="A30" s="699" t="s">
        <v>223</v>
      </c>
      <c r="B30" s="700"/>
      <c r="C30" s="700"/>
      <c r="D30" s="700"/>
      <c r="E30" s="700"/>
      <c r="F30" s="700"/>
      <c r="G30" s="700"/>
      <c r="H30" s="701"/>
      <c r="I30" s="449"/>
      <c r="J30" s="449"/>
      <c r="K30" s="427"/>
    </row>
    <row r="31" spans="1:11" ht="37.5" customHeight="1">
      <c r="A31" s="426"/>
      <c r="B31" s="427"/>
      <c r="C31" s="408"/>
      <c r="D31" s="435"/>
      <c r="E31" s="436"/>
      <c r="F31" s="448"/>
      <c r="G31" s="449"/>
      <c r="H31" s="450"/>
      <c r="I31" s="449"/>
      <c r="J31" s="449"/>
      <c r="K31" s="427"/>
    </row>
    <row r="32" spans="1:11" ht="21.75" customHeight="1">
      <c r="A32" s="702" t="s">
        <v>224</v>
      </c>
      <c r="B32" s="702"/>
      <c r="C32" s="702"/>
      <c r="D32" s="703"/>
      <c r="E32" s="703"/>
      <c r="F32" s="703"/>
      <c r="G32" s="705" t="s">
        <v>225</v>
      </c>
      <c r="H32" s="705"/>
      <c r="I32" s="705"/>
      <c r="J32" s="705"/>
      <c r="K32" s="705"/>
    </row>
    <row r="33" spans="1:11" ht="43.5" customHeight="1">
      <c r="A33" s="704" t="s">
        <v>246</v>
      </c>
      <c r="B33" s="704"/>
      <c r="C33" s="704"/>
      <c r="D33" s="682"/>
      <c r="E33" s="682"/>
      <c r="F33" s="682"/>
      <c r="G33" s="704" t="s">
        <v>249</v>
      </c>
      <c r="H33" s="704"/>
      <c r="I33" s="704"/>
      <c r="J33" s="704"/>
      <c r="K33" s="704"/>
    </row>
    <row r="34" spans="1:11" ht="30" customHeight="1">
      <c r="A34" s="706" t="s">
        <v>247</v>
      </c>
      <c r="B34" s="706"/>
      <c r="C34" s="706"/>
      <c r="D34" s="684"/>
      <c r="E34" s="684"/>
      <c r="F34" s="685"/>
      <c r="G34" s="706" t="s">
        <v>250</v>
      </c>
      <c r="H34" s="706"/>
      <c r="I34" s="706"/>
      <c r="J34" s="706"/>
      <c r="K34" s="706"/>
    </row>
    <row r="35" spans="1:11" ht="21.75" customHeight="1">
      <c r="A35" s="706" t="s">
        <v>248</v>
      </c>
      <c r="B35" s="706"/>
      <c r="C35" s="706"/>
      <c r="D35" s="684"/>
      <c r="E35" s="684"/>
      <c r="F35" s="685"/>
      <c r="G35" s="708"/>
      <c r="H35" s="708"/>
      <c r="I35" s="708"/>
      <c r="J35" s="708"/>
      <c r="K35" s="708"/>
    </row>
    <row r="36" spans="1:11" ht="21.75" customHeight="1">
      <c r="A36" s="684"/>
      <c r="B36" s="686"/>
      <c r="C36" s="686"/>
      <c r="D36" s="684"/>
      <c r="E36" s="684"/>
      <c r="F36" s="685"/>
      <c r="G36" s="684"/>
      <c r="H36" s="687"/>
      <c r="I36" s="687"/>
      <c r="J36" s="687"/>
      <c r="K36" s="684"/>
    </row>
    <row r="37" spans="1:11" ht="21.75" customHeight="1">
      <c r="A37" s="706" t="s">
        <v>231</v>
      </c>
      <c r="B37" s="706"/>
      <c r="C37" s="706"/>
      <c r="D37" s="703"/>
      <c r="E37" s="703"/>
      <c r="F37" s="703"/>
      <c r="G37" s="707"/>
      <c r="H37" s="707"/>
      <c r="I37" s="707"/>
      <c r="J37" s="707"/>
      <c r="K37" s="707"/>
    </row>
    <row r="38" spans="1:11" ht="21.75" customHeight="1">
      <c r="A38" s="704" t="s">
        <v>251</v>
      </c>
      <c r="B38" s="704"/>
      <c r="C38" s="704"/>
      <c r="D38" s="507"/>
      <c r="E38" s="507"/>
      <c r="F38" s="684"/>
      <c r="G38" s="708"/>
      <c r="H38" s="708"/>
      <c r="I38" s="708"/>
      <c r="J38" s="708"/>
      <c r="K38" s="708"/>
    </row>
    <row r="39" spans="1:11" ht="21.75" customHeight="1">
      <c r="A39" s="704" t="s">
        <v>252</v>
      </c>
      <c r="B39" s="704"/>
      <c r="C39" s="704"/>
      <c r="D39" s="709"/>
      <c r="E39" s="709"/>
      <c r="F39" s="682"/>
      <c r="G39" s="705"/>
      <c r="H39" s="705"/>
      <c r="I39" s="705"/>
      <c r="J39" s="705"/>
      <c r="K39" s="705"/>
    </row>
    <row r="40" spans="1:11" ht="21.75" customHeight="1">
      <c r="A40" s="705"/>
      <c r="B40" s="705"/>
      <c r="C40" s="705"/>
      <c r="D40" s="508"/>
      <c r="E40" s="508"/>
      <c r="F40" s="682"/>
      <c r="G40" s="705"/>
      <c r="H40" s="705"/>
      <c r="I40" s="705"/>
      <c r="J40" s="705"/>
      <c r="K40" s="705"/>
    </row>
    <row r="41" spans="1:11" ht="21.75" customHeight="1">
      <c r="A41" s="120"/>
      <c r="B41" s="51"/>
      <c r="C41" s="51"/>
      <c r="D41" s="120"/>
      <c r="E41" s="120"/>
      <c r="F41" s="120"/>
      <c r="G41" s="120"/>
      <c r="H41" s="120"/>
      <c r="I41" s="120"/>
      <c r="J41" s="51"/>
      <c r="K41" s="51"/>
    </row>
    <row r="42" spans="1:11" ht="21.75" customHeight="1"/>
    <row r="43" spans="1:11" ht="21.75" customHeight="1"/>
    <row r="44" spans="1:11" ht="21.75" customHeight="1"/>
    <row r="45" spans="1:11" ht="21.75" customHeight="1"/>
    <row r="46" spans="1:11" ht="21.75" customHeight="1"/>
    <row r="47" spans="1:11" ht="21.75" customHeight="1"/>
    <row r="48" spans="1:11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</sheetData>
  <mergeCells count="17">
    <mergeCell ref="A34:C34"/>
    <mergeCell ref="G34:K34"/>
    <mergeCell ref="A35:C35"/>
    <mergeCell ref="G35:K35"/>
    <mergeCell ref="A30:H30"/>
    <mergeCell ref="A32:F32"/>
    <mergeCell ref="G32:K32"/>
    <mergeCell ref="A33:C33"/>
    <mergeCell ref="G33:K33"/>
    <mergeCell ref="A40:C40"/>
    <mergeCell ref="G40:K40"/>
    <mergeCell ref="A39:E39"/>
    <mergeCell ref="A37:F37"/>
    <mergeCell ref="G37:K37"/>
    <mergeCell ref="A38:C38"/>
    <mergeCell ref="G38:K38"/>
    <mergeCell ref="G39:K39"/>
  </mergeCells>
  <phoneticPr fontId="31" type="noConversion"/>
  <pageMargins left="0.11811023622047245" right="0" top="0.98425196850393704" bottom="0.19685039370078741" header="0.51181102362204722" footer="0.51181102362204722"/>
  <pageSetup paperSize="9" scale="85" orientation="portrait" r:id="rId1"/>
  <headerFooter alignWithMargins="0">
    <oddHeader>&amp;Rแบบ ปร.4 แผ่นที่&amp;P/1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14</vt:i4>
      </vt:variant>
    </vt:vector>
  </HeadingPairs>
  <TitlesOfParts>
    <vt:vector size="27" baseType="lpstr">
      <vt:lpstr>แบบ ปร.5</vt:lpstr>
      <vt:lpstr>แบบ ปร.6</vt:lpstr>
      <vt:lpstr>ปร.6</vt:lpstr>
      <vt:lpstr>ปร.5(ก)</vt:lpstr>
      <vt:lpstr>ปร.5(ข) </vt:lpstr>
      <vt:lpstr>ท่อส่งน้ำดิบ </vt:lpstr>
      <vt:lpstr>ป้ายโครงการ</vt:lpstr>
      <vt:lpstr>คลอรีน</vt:lpstr>
      <vt:lpstr>เครื่องสูบน้ำดิบ-</vt:lpstr>
      <vt:lpstr>เครื่องสูบน้ำดี- </vt:lpstr>
      <vt:lpstr>ไฟฟ้า </vt:lpstr>
      <vt:lpstr>ระบบไฟฟ้า-</vt:lpstr>
      <vt:lpstr>ระบบจ่ายน้ำประปา</vt:lpstr>
      <vt:lpstr>คลอรีน!Print_Area</vt:lpstr>
      <vt:lpstr>'แบบ ปร.6'!Print_Area</vt:lpstr>
      <vt:lpstr>'ปร.5(ก)'!Print_Area</vt:lpstr>
      <vt:lpstr>'ปร.5(ข) '!Print_Area</vt:lpstr>
      <vt:lpstr>ปร.6!Print_Area</vt:lpstr>
      <vt:lpstr>ป้ายโครงการ!Print_Area</vt:lpstr>
      <vt:lpstr>ระบบจ่ายน้ำประปา!Print_Area</vt:lpstr>
      <vt:lpstr>'ระบบไฟฟ้า-'!Print_Area</vt:lpstr>
      <vt:lpstr>คลอรีน!Print_Titles</vt:lpstr>
      <vt:lpstr>'ท่อส่งน้ำดิบ '!Print_Titles</vt:lpstr>
      <vt:lpstr>'ปร.5(ก)'!Print_Titles</vt:lpstr>
      <vt:lpstr>'ปร.5(ข) '!Print_Titles</vt:lpstr>
      <vt:lpstr>ป้ายโครงการ!Print_Titles</vt:lpstr>
      <vt:lpstr>ระบบจ่ายน้ำประปา!Print_Titles</vt:lpstr>
    </vt:vector>
  </TitlesOfParts>
  <Company>Rural Water Supply Division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Section</dc:creator>
  <cp:lastModifiedBy>KKD 2011 V.2</cp:lastModifiedBy>
  <cp:lastPrinted>2016-01-18T10:00:00Z</cp:lastPrinted>
  <dcterms:created xsi:type="dcterms:W3CDTF">1998-09-08T09:15:46Z</dcterms:created>
  <dcterms:modified xsi:type="dcterms:W3CDTF">2016-01-18T10:18:29Z</dcterms:modified>
</cp:coreProperties>
</file>